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91F6BC8-82C6-4037-8746-8DE0CFCB70E0}" xr6:coauthVersionLast="47" xr6:coauthVersionMax="47" xr10:uidLastSave="{00000000-0000-0000-0000-000000000000}"/>
  <workbookProtection workbookAlgorithmName="SHA-512" workbookHashValue="17S9D2lIZ+j8cEycXvPK6znk1RFmdeLMiwDOFzd+JgNGuJ4wfcQw1epgbyF6GJBc0c+PuWfnyiQnK8rpjo6G6A==" workbookSaltValue="9mTCELFzUqBQRn1AKzmRgg==" workbookSpinCount="100000" lockStructure="1"/>
  <bookViews>
    <workbookView xWindow="-120" yWindow="-120" windowWidth="29040" windowHeight="15720" xr2:uid="{00000000-000D-0000-FFFF-FFFF00000000}"/>
  </bookViews>
  <sheets>
    <sheet name="運轉申報書" sheetId="1" r:id="rId1"/>
    <sheet name="附件一" sheetId="4" r:id="rId2"/>
    <sheet name="附件二" sheetId="5" r:id="rId3"/>
    <sheet name="附件三" sheetId="6" r:id="rId4"/>
    <sheet name="ref" sheetId="3" state="hidden" r:id="rId5"/>
    <sheet name="試算表" sheetId="7" r:id="rId6"/>
  </sheets>
  <definedNames>
    <definedName name="_Hlk107997972" localSheetId="5">試算表!#REF!</definedName>
    <definedName name="_Hlk107997972" localSheetId="0">運轉申報書!#REF!</definedName>
    <definedName name="_Hlk177546636" localSheetId="5">試算表!#REF!</definedName>
    <definedName name="_Hlk177546636" localSheetId="0">運轉申報書!$B$93</definedName>
    <definedName name="_Hlk177566521" localSheetId="5">試算表!#REF!</definedName>
    <definedName name="_Hlk177566521" localSheetId="0">運轉申報書!#REF!</definedName>
    <definedName name="_Hlk177566590" localSheetId="5">試算表!#REF!</definedName>
    <definedName name="_Hlk177566590" localSheetId="0">運轉申報書!#REF!</definedName>
    <definedName name="_Hlk177566796" localSheetId="5">試算表!#REF!</definedName>
    <definedName name="_Hlk177566796" localSheetId="0">運轉申報書!#REF!</definedName>
    <definedName name="_Hlk177568644" localSheetId="5">試算表!#REF!</definedName>
    <definedName name="_Hlk177568644" localSheetId="0">運轉申報書!#REF!</definedName>
    <definedName name="_Hlk178151669" localSheetId="5">試算表!#REF!</definedName>
    <definedName name="_Hlk178151669" localSheetId="0">運轉申報書!#REF!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4" l="1"/>
  <c r="F69" i="4"/>
  <c r="F34" i="4"/>
  <c r="R32" i="6"/>
  <c r="R29" i="6"/>
  <c r="R26" i="6"/>
  <c r="R20" i="6"/>
  <c r="R23" i="6"/>
  <c r="R17" i="6"/>
  <c r="R14" i="6"/>
  <c r="R11" i="6"/>
  <c r="R8" i="6"/>
  <c r="R5" i="6"/>
  <c r="R67" i="5"/>
  <c r="P67" i="5"/>
  <c r="N67" i="5" s="1"/>
  <c r="R66" i="5"/>
  <c r="P66" i="5"/>
  <c r="N66" i="5" s="1"/>
  <c r="R65" i="5"/>
  <c r="P65" i="5"/>
  <c r="N65" i="5" s="1"/>
  <c r="R64" i="5"/>
  <c r="P64" i="5"/>
  <c r="N64" i="5" s="1"/>
  <c r="R63" i="5"/>
  <c r="P63" i="5"/>
  <c r="N63" i="5" s="1"/>
  <c r="R62" i="5"/>
  <c r="P62" i="5"/>
  <c r="N62" i="5" s="1"/>
  <c r="R61" i="5"/>
  <c r="P61" i="5"/>
  <c r="N61" i="5" s="1"/>
  <c r="R60" i="5"/>
  <c r="P60" i="5"/>
  <c r="N60" i="5" s="1"/>
  <c r="R59" i="5"/>
  <c r="P59" i="5"/>
  <c r="N59" i="5" s="1"/>
  <c r="R58" i="5"/>
  <c r="P58" i="5"/>
  <c r="N58" i="5" s="1"/>
  <c r="R57" i="5"/>
  <c r="P57" i="5"/>
  <c r="N57" i="5" s="1"/>
  <c r="R56" i="5"/>
  <c r="P56" i="5"/>
  <c r="N56" i="5" s="1"/>
  <c r="R55" i="5"/>
  <c r="P55" i="5"/>
  <c r="N55" i="5" s="1"/>
  <c r="R54" i="5"/>
  <c r="P54" i="5"/>
  <c r="N54" i="5" s="1"/>
  <c r="R53" i="5"/>
  <c r="P53" i="5"/>
  <c r="N53" i="5" s="1"/>
  <c r="R52" i="5"/>
  <c r="P52" i="5"/>
  <c r="N52" i="5" s="1"/>
  <c r="R51" i="5"/>
  <c r="P51" i="5"/>
  <c r="N51" i="5" s="1"/>
  <c r="R50" i="5"/>
  <c r="P50" i="5"/>
  <c r="N50" i="5" s="1"/>
  <c r="R49" i="5"/>
  <c r="P49" i="5"/>
  <c r="N49" i="5" s="1"/>
  <c r="R48" i="5"/>
  <c r="P48" i="5"/>
  <c r="N48" i="5" s="1"/>
  <c r="R47" i="5"/>
  <c r="P47" i="5"/>
  <c r="N47" i="5" s="1"/>
  <c r="R46" i="5"/>
  <c r="P46" i="5"/>
  <c r="N46" i="5" s="1"/>
  <c r="R45" i="5"/>
  <c r="P45" i="5"/>
  <c r="N45" i="5" s="1"/>
  <c r="R44" i="5"/>
  <c r="P44" i="5"/>
  <c r="N44" i="5" s="1"/>
  <c r="R43" i="5"/>
  <c r="P43" i="5"/>
  <c r="N43" i="5" s="1"/>
  <c r="R42" i="5"/>
  <c r="P42" i="5"/>
  <c r="N42" i="5"/>
  <c r="R41" i="5"/>
  <c r="P41" i="5"/>
  <c r="N41" i="5" s="1"/>
  <c r="R40" i="5"/>
  <c r="P40" i="5"/>
  <c r="N40" i="5" s="1"/>
  <c r="R39" i="5"/>
  <c r="P39" i="5"/>
  <c r="N39" i="5" s="1"/>
  <c r="R38" i="5"/>
  <c r="P38" i="5"/>
  <c r="N38" i="5" s="1"/>
  <c r="P4" i="5"/>
  <c r="N4" i="5" s="1"/>
  <c r="R4" i="5"/>
  <c r="R5" i="5"/>
  <c r="D41" i="1"/>
  <c r="D42" i="1"/>
  <c r="D43" i="1"/>
  <c r="D44" i="1"/>
  <c r="D45" i="1"/>
  <c r="D46" i="1"/>
  <c r="P53" i="1"/>
  <c r="D53" i="1"/>
  <c r="P52" i="1"/>
  <c r="D52" i="1"/>
  <c r="P51" i="1"/>
  <c r="D51" i="1"/>
  <c r="P50" i="1"/>
  <c r="D50" i="1"/>
  <c r="P49" i="1"/>
  <c r="D49" i="1"/>
  <c r="P19" i="1"/>
  <c r="D19" i="1"/>
  <c r="P18" i="1"/>
  <c r="D18" i="1"/>
  <c r="P17" i="1"/>
  <c r="D17" i="1"/>
  <c r="P16" i="1"/>
  <c r="D16" i="1"/>
  <c r="P15" i="1"/>
  <c r="D15" i="1"/>
  <c r="P14" i="1"/>
  <c r="D14" i="1"/>
  <c r="P13" i="1"/>
  <c r="D13" i="1"/>
  <c r="P12" i="1"/>
  <c r="D12" i="1"/>
  <c r="P11" i="1"/>
  <c r="D11" i="1"/>
  <c r="P10" i="1"/>
  <c r="D10" i="1"/>
  <c r="R13" i="7"/>
  <c r="Q13" i="7"/>
  <c r="P13" i="7"/>
  <c r="N13" i="7"/>
  <c r="D13" i="7"/>
  <c r="R12" i="7"/>
  <c r="Q12" i="7"/>
  <c r="P12" i="7"/>
  <c r="N12" i="7"/>
  <c r="D12" i="7"/>
  <c r="R11" i="7"/>
  <c r="Q11" i="7"/>
  <c r="P11" i="7"/>
  <c r="N11" i="7"/>
  <c r="D11" i="7"/>
  <c r="R10" i="7"/>
  <c r="Q10" i="7"/>
  <c r="P10" i="7"/>
  <c r="N10" i="7"/>
  <c r="D10" i="7"/>
  <c r="R9" i="7"/>
  <c r="Q9" i="7"/>
  <c r="P9" i="7"/>
  <c r="N9" i="7"/>
  <c r="D9" i="7"/>
  <c r="R8" i="7"/>
  <c r="Q8" i="7"/>
  <c r="P8" i="7"/>
  <c r="N8" i="7"/>
  <c r="D8" i="7"/>
  <c r="R7" i="7"/>
  <c r="Q7" i="7"/>
  <c r="P7" i="7"/>
  <c r="N7" i="7"/>
  <c r="D7" i="7"/>
  <c r="R6" i="7"/>
  <c r="Q6" i="7"/>
  <c r="P6" i="7"/>
  <c r="N6" i="7"/>
  <c r="D6" i="7"/>
  <c r="R5" i="7"/>
  <c r="Q5" i="7"/>
  <c r="P5" i="7"/>
  <c r="N5" i="7"/>
  <c r="D5" i="7"/>
  <c r="R4" i="7"/>
  <c r="Q4" i="7"/>
  <c r="P4" i="7"/>
  <c r="N4" i="7"/>
  <c r="D4" i="7"/>
  <c r="O33" i="6"/>
  <c r="P65" i="1" s="1"/>
  <c r="P33" i="5"/>
  <c r="P32" i="5"/>
  <c r="P31" i="5"/>
  <c r="P30" i="5"/>
  <c r="P29" i="5"/>
  <c r="P28" i="5"/>
  <c r="P27" i="5"/>
  <c r="P26" i="5"/>
  <c r="P25" i="5"/>
  <c r="P24" i="5"/>
  <c r="P23" i="5"/>
  <c r="P22" i="5"/>
  <c r="P21" i="5"/>
  <c r="P20" i="5"/>
  <c r="P19" i="5"/>
  <c r="P18" i="5"/>
  <c r="P17" i="5"/>
  <c r="P16" i="5"/>
  <c r="P15" i="5"/>
  <c r="P14" i="5"/>
  <c r="Q104" i="4"/>
  <c r="L102" i="4"/>
  <c r="O102" i="4" s="1"/>
  <c r="P100" i="4" s="1"/>
  <c r="L99" i="4"/>
  <c r="O99" i="4" s="1"/>
  <c r="P97" i="4" s="1"/>
  <c r="L96" i="4"/>
  <c r="O96" i="4" s="1"/>
  <c r="P94" i="4" s="1"/>
  <c r="L93" i="4"/>
  <c r="O93" i="4" s="1"/>
  <c r="P91" i="4" s="1"/>
  <c r="L90" i="4"/>
  <c r="O90" i="4" s="1"/>
  <c r="P88" i="4" s="1"/>
  <c r="L87" i="4"/>
  <c r="O87" i="4" s="1"/>
  <c r="P85" i="4" s="1"/>
  <c r="L84" i="4"/>
  <c r="O84" i="4" s="1"/>
  <c r="P82" i="4" s="1"/>
  <c r="L81" i="4"/>
  <c r="O81" i="4" s="1"/>
  <c r="P79" i="4" s="1"/>
  <c r="L78" i="4"/>
  <c r="O78" i="4" s="1"/>
  <c r="P76" i="4" s="1"/>
  <c r="L75" i="4"/>
  <c r="O75" i="4" s="1"/>
  <c r="Q69" i="4"/>
  <c r="Q34" i="4"/>
  <c r="L67" i="4"/>
  <c r="O67" i="4" s="1"/>
  <c r="P65" i="4" s="1"/>
  <c r="L64" i="4"/>
  <c r="O64" i="4" s="1"/>
  <c r="P62" i="4" s="1"/>
  <c r="L61" i="4"/>
  <c r="O61" i="4" s="1"/>
  <c r="P59" i="4" s="1"/>
  <c r="L58" i="4"/>
  <c r="O58" i="4" s="1"/>
  <c r="P56" i="4" s="1"/>
  <c r="L55" i="4"/>
  <c r="O55" i="4" s="1"/>
  <c r="P53" i="4" s="1"/>
  <c r="L52" i="4"/>
  <c r="O52" i="4" s="1"/>
  <c r="P50" i="4" s="1"/>
  <c r="L49" i="4"/>
  <c r="O49" i="4" s="1"/>
  <c r="P47" i="4" s="1"/>
  <c r="L46" i="4"/>
  <c r="O46" i="4" s="1"/>
  <c r="P44" i="4" s="1"/>
  <c r="L43" i="4"/>
  <c r="O43" i="4" s="1"/>
  <c r="P41" i="4" s="1"/>
  <c r="L40" i="4"/>
  <c r="O40" i="4" s="1"/>
  <c r="P38" i="4" s="1"/>
  <c r="L69" i="4" s="1"/>
  <c r="N69" i="4" s="1"/>
  <c r="L32" i="4"/>
  <c r="O32" i="4" s="1"/>
  <c r="P30" i="4" s="1"/>
  <c r="L29" i="4"/>
  <c r="O29" i="4" s="1"/>
  <c r="P27" i="4" s="1"/>
  <c r="L26" i="4"/>
  <c r="O26" i="4" s="1"/>
  <c r="P24" i="4" s="1"/>
  <c r="P13" i="5"/>
  <c r="P12" i="5"/>
  <c r="P11" i="5"/>
  <c r="P10" i="5"/>
  <c r="P9" i="5"/>
  <c r="P8" i="5"/>
  <c r="P7" i="5"/>
  <c r="P6" i="5"/>
  <c r="P5" i="5"/>
  <c r="N5" i="5" s="1"/>
  <c r="L23" i="4"/>
  <c r="O23" i="4" s="1"/>
  <c r="P21" i="4" s="1"/>
  <c r="L20" i="4"/>
  <c r="O20" i="4" s="1"/>
  <c r="P18" i="4" s="1"/>
  <c r="L17" i="4"/>
  <c r="O17" i="4" s="1"/>
  <c r="P15" i="4" s="1"/>
  <c r="L14" i="4"/>
  <c r="O14" i="4" s="1"/>
  <c r="P12" i="4" s="1"/>
  <c r="L11" i="4"/>
  <c r="O11" i="4" s="1"/>
  <c r="L8" i="4"/>
  <c r="O8" i="4" s="1"/>
  <c r="L5" i="4"/>
  <c r="O5" i="4" s="1"/>
  <c r="P2" i="6" l="1"/>
  <c r="P64" i="1" s="1"/>
  <c r="P3" i="4"/>
  <c r="P9" i="4"/>
  <c r="P6" i="4"/>
  <c r="N68" i="5"/>
  <c r="R68" i="5"/>
  <c r="E21" i="1"/>
  <c r="F21" i="1" s="1"/>
  <c r="H21" i="1" s="1"/>
  <c r="P61" i="1"/>
  <c r="I21" i="1"/>
  <c r="N21" i="1"/>
  <c r="E22" i="1"/>
  <c r="I22" i="1"/>
  <c r="N22" i="1"/>
  <c r="I16" i="7"/>
  <c r="J16" i="7" s="1"/>
  <c r="M16" i="7" s="1"/>
  <c r="N16" i="7"/>
  <c r="O16" i="7" s="1"/>
  <c r="R16" i="7" s="1"/>
  <c r="E15" i="7"/>
  <c r="F15" i="7" s="1"/>
  <c r="H15" i="7" s="1"/>
  <c r="I15" i="7"/>
  <c r="J15" i="7" s="1"/>
  <c r="M15" i="7" s="1"/>
  <c r="N15" i="7"/>
  <c r="O15" i="7" s="1"/>
  <c r="R15" i="7" s="1"/>
  <c r="E16" i="7"/>
  <c r="F16" i="7" s="1"/>
  <c r="H16" i="7" s="1"/>
  <c r="P68" i="5"/>
  <c r="P73" i="4"/>
  <c r="L104" i="4" s="1"/>
  <c r="N104" i="4" s="1"/>
  <c r="L34" i="4" l="1"/>
  <c r="N34" i="4" s="1"/>
  <c r="P2" i="4"/>
  <c r="P60" i="1" s="1"/>
  <c r="J21" i="1"/>
  <c r="M21" i="1" s="1"/>
  <c r="P55" i="1"/>
  <c r="D55" i="1"/>
  <c r="P54" i="1"/>
  <c r="D54" i="1"/>
  <c r="P48" i="1"/>
  <c r="D48" i="1"/>
  <c r="P47" i="1"/>
  <c r="D47" i="1"/>
  <c r="P46" i="1"/>
  <c r="P45" i="1"/>
  <c r="P44" i="1"/>
  <c r="P43" i="1"/>
  <c r="P42" i="1"/>
  <c r="P41" i="1"/>
  <c r="J31" i="1"/>
  <c r="O21" i="1" l="1"/>
  <c r="R21" i="1" s="1"/>
  <c r="N58" i="1"/>
  <c r="E57" i="1"/>
  <c r="I57" i="1"/>
  <c r="N57" i="1"/>
  <c r="E58" i="1"/>
  <c r="I58" i="1"/>
  <c r="M33" i="1"/>
  <c r="F22" i="1" l="1"/>
  <c r="H22" i="1" s="1"/>
  <c r="F57" i="1"/>
  <c r="J57" i="1" s="1"/>
  <c r="O57" i="1" s="1"/>
  <c r="J22" i="1" l="1"/>
  <c r="M22" i="1" s="1"/>
  <c r="H57" i="1"/>
  <c r="M57" i="1"/>
  <c r="F58" i="1"/>
  <c r="J58" i="1" s="1"/>
  <c r="O58" i="1" s="1"/>
  <c r="O22" i="1" l="1"/>
  <c r="R22" i="1" s="1"/>
  <c r="R57" i="1"/>
  <c r="H58" i="1" l="1"/>
  <c r="M58" i="1" l="1"/>
  <c r="R58" i="1"/>
  <c r="R6" i="5" l="1"/>
  <c r="N6" i="5"/>
  <c r="P34" i="5"/>
  <c r="N21" i="5"/>
  <c r="R21" i="5"/>
  <c r="N33" i="5"/>
  <c r="R33" i="5"/>
  <c r="N17" i="5"/>
  <c r="R17" i="5"/>
  <c r="N19" i="5"/>
  <c r="R19" i="5"/>
  <c r="N20" i="5"/>
  <c r="R20" i="5"/>
  <c r="N18" i="5"/>
  <c r="R18" i="5"/>
  <c r="N16" i="5"/>
  <c r="R16" i="5"/>
  <c r="N15" i="5"/>
  <c r="R15" i="5"/>
  <c r="N26" i="5"/>
  <c r="R26" i="5"/>
  <c r="N10" i="5"/>
  <c r="R10" i="5"/>
  <c r="N32" i="5"/>
  <c r="R32" i="5"/>
  <c r="N11" i="5"/>
  <c r="R11" i="5"/>
  <c r="N30" i="5"/>
  <c r="R30" i="5"/>
  <c r="N25" i="5"/>
  <c r="R25" i="5"/>
  <c r="N9" i="5"/>
  <c r="R9" i="5"/>
  <c r="N27" i="5"/>
  <c r="R27" i="5"/>
  <c r="N22" i="5"/>
  <c r="R22" i="5"/>
  <c r="N31" i="5"/>
  <c r="R31" i="5"/>
  <c r="N14" i="5"/>
  <c r="R14" i="5"/>
  <c r="N29" i="5"/>
  <c r="R29" i="5"/>
  <c r="N13" i="5"/>
  <c r="R13" i="5"/>
  <c r="N24" i="5"/>
  <c r="R24" i="5"/>
  <c r="N8" i="5"/>
  <c r="R8" i="5"/>
  <c r="N28" i="5"/>
  <c r="R28" i="5"/>
  <c r="N12" i="5"/>
  <c r="R12" i="5"/>
  <c r="N23" i="5"/>
  <c r="R23" i="5"/>
  <c r="N7" i="5"/>
  <c r="R7" i="5"/>
  <c r="R34" i="5" l="1"/>
  <c r="N34" i="5"/>
  <c r="P63" i="1" s="1"/>
  <c r="M67" i="1" s="1"/>
  <c r="O67" i="1" s="1"/>
  <c r="O68" i="1" l="1"/>
</calcChain>
</file>

<file path=xl/sharedStrings.xml><?xml version="1.0" encoding="utf-8"?>
<sst xmlns="http://schemas.openxmlformats.org/spreadsheetml/2006/main" count="1082" uniqueCount="252">
  <si>
    <t>統一編號</t>
  </si>
  <si>
    <t>二、規劃履行義務資訊</t>
    <phoneticPr fontId="1" type="noConversion"/>
  </si>
  <si>
    <t>3年</t>
    <phoneticPr fontId="1" type="noConversion"/>
  </si>
  <si>
    <t>4年</t>
    <phoneticPr fontId="1" type="noConversion"/>
  </si>
  <si>
    <t>5年</t>
    <phoneticPr fontId="1" type="noConversion"/>
  </si>
  <si>
    <t>完成期程</t>
    <phoneticPr fontId="1" type="noConversion"/>
  </si>
  <si>
    <t>瓩</t>
  </si>
  <si>
    <t>更正/異動</t>
    <phoneticPr fontId="1" type="noConversion"/>
  </si>
  <si>
    <t>既設扣減</t>
    <phoneticPr fontId="1" type="noConversion"/>
  </si>
  <si>
    <t>通知年</t>
    <phoneticPr fontId="1" type="noConversion"/>
  </si>
  <si>
    <t>有更正</t>
    <phoneticPr fontId="1" type="noConversion"/>
  </si>
  <si>
    <t>有異動</t>
    <phoneticPr fontId="1" type="noConversion"/>
  </si>
  <si>
    <t>通知
年度</t>
    <phoneticPr fontId="1" type="noConversion"/>
  </si>
  <si>
    <t>規劃
期程</t>
    <phoneticPr fontId="1" type="noConversion"/>
  </si>
  <si>
    <t>完成
年度</t>
    <phoneticPr fontId="1" type="noConversion"/>
  </si>
  <si>
    <t>用戶電號</t>
    <phoneticPr fontId="1" type="noConversion"/>
  </si>
  <si>
    <t>聯絡地址</t>
    <phoneticPr fontId="1" type="noConversion"/>
  </si>
  <si>
    <t>用戶名稱</t>
    <phoneticPr fontId="1" type="noConversion"/>
  </si>
  <si>
    <t>一、再生能源義務用戶基本資料</t>
    <phoneticPr fontId="1" type="noConversion"/>
  </si>
  <si>
    <t>3年期程</t>
  </si>
  <si>
    <t>4年期程</t>
  </si>
  <si>
    <t>5年期程</t>
  </si>
  <si>
    <t>規劃履行義務裝置容量合計：</t>
    <phoneticPr fontId="1" type="noConversion"/>
  </si>
  <si>
    <t>預計履行義務裝置容量</t>
    <phoneticPr fontId="1" type="noConversion"/>
  </si>
  <si>
    <t>瓩</t>
    <phoneticPr fontId="1" type="noConversion"/>
  </si>
  <si>
    <t>（設置容量以義務裝置容量乘以最小供電時數2小時計算之）</t>
    <phoneticPr fontId="1" type="noConversion"/>
  </si>
  <si>
    <t>度(kWh)</t>
    <phoneticPr fontId="1" type="noConversion"/>
  </si>
  <si>
    <t>（三）設置儲能設備：</t>
    <phoneticPr fontId="1" type="noConversion"/>
  </si>
  <si>
    <t>（二）購買再生能源電力及憑證：</t>
    <phoneticPr fontId="1" type="noConversion"/>
  </si>
  <si>
    <t>再生能源類別：</t>
    <phoneticPr fontId="1" type="noConversion"/>
  </si>
  <si>
    <t>有無
更正/異動</t>
    <phoneticPr fontId="1" type="noConversion"/>
  </si>
  <si>
    <t>更正/異動後裝置容量</t>
    <phoneticPr fontId="1" type="noConversion"/>
  </si>
  <si>
    <t>通知義務
裝置容量</t>
    <phoneticPr fontId="1" type="noConversion"/>
  </si>
  <si>
    <t>既設扣減
裝置容量</t>
    <phoneticPr fontId="1" type="noConversion"/>
  </si>
  <si>
    <t>試算履行義務裝置容量</t>
    <phoneticPr fontId="1" type="noConversion"/>
  </si>
  <si>
    <t>預計設置裝置容量</t>
    <phoneticPr fontId="1" type="noConversion"/>
  </si>
  <si>
    <t>有</t>
    <phoneticPr fontId="1" type="noConversion"/>
  </si>
  <si>
    <t>無</t>
    <phoneticPr fontId="1" type="noConversion"/>
  </si>
  <si>
    <t>應履行義務
裝置容量</t>
    <phoneticPr fontId="1" type="noConversion"/>
  </si>
  <si>
    <t>（</t>
    <phoneticPr fontId="1" type="noConversion"/>
  </si>
  <si>
    <t>）</t>
    <phoneticPr fontId="1" type="noConversion"/>
  </si>
  <si>
    <t>厭氧消化設備）</t>
    <phoneticPr fontId="1" type="noConversion"/>
  </si>
  <si>
    <t>有無既
設扣減</t>
    <phoneticPr fontId="1" type="noConversion"/>
  </si>
  <si>
    <t>有更正及異動</t>
    <phoneticPr fontId="1" type="noConversion"/>
  </si>
  <si>
    <t>各年度應履行合計</t>
    <phoneticPr fontId="1" type="noConversion"/>
  </si>
  <si>
    <t>儲能設置容量</t>
    <phoneticPr fontId="1" type="noConversion"/>
  </si>
  <si>
    <t>（一）設置再生能源發電設備（可複選）：</t>
    <phoneticPr fontId="1" type="noConversion"/>
  </si>
  <si>
    <t>接下頁</t>
    <phoneticPr fontId="1" type="noConversion"/>
  </si>
  <si>
    <t>（一）設置再生能源發電設備：</t>
    <phoneticPr fontId="1" type="noConversion"/>
  </si>
  <si>
    <t>設備編號1.</t>
    <phoneticPr fontId="1" type="noConversion"/>
  </si>
  <si>
    <t>同意備案編號：</t>
    <phoneticPr fontId="1" type="noConversion"/>
  </si>
  <si>
    <t>裝置容量：</t>
    <phoneticPr fontId="1" type="noConversion"/>
  </si>
  <si>
    <t>年發電量：</t>
    <phoneticPr fontId="1" type="noConversion"/>
  </si>
  <si>
    <t>瓩·時</t>
  </si>
  <si>
    <t>瓩·時</t>
    <phoneticPr fontId="1" type="noConversion"/>
  </si>
  <si>
    <t>裝置容量x附件參數（</t>
    <phoneticPr fontId="1" type="noConversion"/>
  </si>
  <si>
    <t>x80%=</t>
    <phoneticPr fontId="1" type="noConversion"/>
  </si>
  <si>
    <t>設備編號2.</t>
    <phoneticPr fontId="1" type="noConversion"/>
  </si>
  <si>
    <t>（二）再生能源電力及憑證：</t>
    <phoneticPr fontId="1" type="noConversion"/>
  </si>
  <si>
    <t>太陽光電</t>
    <phoneticPr fontId="1" type="noConversion"/>
  </si>
  <si>
    <t>離岸風力</t>
    <phoneticPr fontId="1" type="noConversion"/>
  </si>
  <si>
    <t>陸域風力(不及30瓩)</t>
    <phoneticPr fontId="1" type="noConversion"/>
  </si>
  <si>
    <t>陸域風力(30瓩以上)</t>
    <phoneticPr fontId="1" type="noConversion"/>
  </si>
  <si>
    <t>小水力</t>
    <phoneticPr fontId="1" type="noConversion"/>
  </si>
  <si>
    <t>生質能(有厭氧消化)</t>
    <phoneticPr fontId="1" type="noConversion"/>
  </si>
  <si>
    <t>生質能(無厭氧消化)</t>
    <phoneticPr fontId="1" type="noConversion"/>
  </si>
  <si>
    <t>廢棄物</t>
    <phoneticPr fontId="1" type="noConversion"/>
  </si>
  <si>
    <t>地熱能</t>
    <phoneticPr fontId="1" type="noConversion"/>
  </si>
  <si>
    <t>再生能源類別</t>
    <phoneticPr fontId="1" type="noConversion"/>
  </si>
  <si>
    <t>憑證號碼</t>
    <phoneticPr fontId="1" type="noConversion"/>
  </si>
  <si>
    <t>～</t>
    <phoneticPr fontId="1" type="noConversion"/>
  </si>
  <si>
    <t>履行義務裝置容量</t>
    <phoneticPr fontId="1" type="noConversion"/>
  </si>
  <si>
    <t>電量參數</t>
  </si>
  <si>
    <t>度數</t>
    <phoneticPr fontId="1" type="noConversion"/>
  </si>
  <si>
    <t>憑證張數</t>
    <phoneticPr fontId="1" type="noConversion"/>
  </si>
  <si>
    <t>憑證1.</t>
    <phoneticPr fontId="1" type="noConversion"/>
  </si>
  <si>
    <t>憑證2.</t>
  </si>
  <si>
    <t>憑證3.</t>
  </si>
  <si>
    <t>憑證4.</t>
  </si>
  <si>
    <t>憑證5.</t>
  </si>
  <si>
    <t>憑證6.</t>
  </si>
  <si>
    <t>憑證7.</t>
  </si>
  <si>
    <t>憑證10.</t>
  </si>
  <si>
    <t>憑證8.</t>
    <phoneticPr fontId="1" type="noConversion"/>
  </si>
  <si>
    <t>憑證9.</t>
    <phoneticPr fontId="1" type="noConversion"/>
  </si>
  <si>
    <t>總計</t>
    <phoneticPr fontId="1" type="noConversion"/>
  </si>
  <si>
    <t>上半年</t>
    <phoneticPr fontId="1" type="noConversion"/>
  </si>
  <si>
    <t>下半年</t>
    <phoneticPr fontId="1" type="noConversion"/>
  </si>
  <si>
    <t>放電功率平均值80%</t>
    <phoneticPr fontId="1" type="noConversion"/>
  </si>
  <si>
    <t>申報人
簽名或蓋章</t>
    <phoneticPr fontId="1" type="noConversion"/>
  </si>
  <si>
    <t>聯絡電話</t>
    <phoneticPr fontId="1" type="noConversion"/>
  </si>
  <si>
    <t>聯絡電子信箱</t>
    <phoneticPr fontId="1" type="noConversion"/>
  </si>
  <si>
    <t>日</t>
    <phoneticPr fontId="1" type="noConversion"/>
  </si>
  <si>
    <t>月</t>
    <phoneticPr fontId="1" type="noConversion"/>
  </si>
  <si>
    <t>年</t>
    <phoneticPr fontId="1" type="noConversion"/>
  </si>
  <si>
    <t>設置完成日期</t>
    <phoneticPr fontId="1" type="noConversion"/>
  </si>
  <si>
    <t>完成履行義務裝置容量合計：</t>
    <phoneticPr fontId="1" type="noConversion"/>
  </si>
  <si>
    <t>發電設備取得文件：</t>
    <phoneticPr fontId="1" type="noConversion"/>
  </si>
  <si>
    <t>二型</t>
    <phoneticPr fontId="1" type="noConversion"/>
  </si>
  <si>
    <t>三型</t>
    <phoneticPr fontId="1" type="noConversion"/>
  </si>
  <si>
    <t>自用發電設備登記證</t>
    <phoneticPr fontId="1" type="noConversion"/>
  </si>
  <si>
    <t>設備登記文件</t>
    <phoneticPr fontId="1" type="noConversion"/>
  </si>
  <si>
    <t>併聯試運轉函</t>
    <phoneticPr fontId="1" type="noConversion"/>
  </si>
  <si>
    <t>設備編號3.</t>
    <phoneticPr fontId="1" type="noConversion"/>
  </si>
  <si>
    <t>設備編號4.</t>
    <phoneticPr fontId="1" type="noConversion"/>
  </si>
  <si>
    <t>設備編號5.</t>
    <phoneticPr fontId="1" type="noConversion"/>
  </si>
  <si>
    <t>設備編號6.</t>
    <phoneticPr fontId="1" type="noConversion"/>
  </si>
  <si>
    <t>設備編號7.</t>
    <phoneticPr fontId="1" type="noConversion"/>
  </si>
  <si>
    <t>設備編號8.</t>
    <phoneticPr fontId="1" type="noConversion"/>
  </si>
  <si>
    <t>設備編號9.</t>
    <phoneticPr fontId="1" type="noConversion"/>
  </si>
  <si>
    <t>設備編號10.</t>
    <phoneticPr fontId="1" type="noConversion"/>
  </si>
  <si>
    <t>總年發電量：</t>
    <phoneticPr fontId="1" type="noConversion"/>
  </si>
  <si>
    <t>80%的應發電量：</t>
    <phoneticPr fontId="1" type="noConversion"/>
  </si>
  <si>
    <t>總裝置容量</t>
    <phoneticPr fontId="1" type="noConversion"/>
  </si>
  <si>
    <t>設備編號11.</t>
    <phoneticPr fontId="1" type="noConversion"/>
  </si>
  <si>
    <t>設備編號12.</t>
    <phoneticPr fontId="1" type="noConversion"/>
  </si>
  <si>
    <t>設備編號13.</t>
    <phoneticPr fontId="1" type="noConversion"/>
  </si>
  <si>
    <t>設備編號14.</t>
    <phoneticPr fontId="1" type="noConversion"/>
  </si>
  <si>
    <t>設備編號15.</t>
    <phoneticPr fontId="1" type="noConversion"/>
  </si>
  <si>
    <t>設備編號16.</t>
    <phoneticPr fontId="1" type="noConversion"/>
  </si>
  <si>
    <t>設備編號17.</t>
    <phoneticPr fontId="1" type="noConversion"/>
  </si>
  <si>
    <t>設備編號18.</t>
    <phoneticPr fontId="1" type="noConversion"/>
  </si>
  <si>
    <t>設備編號19.</t>
    <phoneticPr fontId="1" type="noConversion"/>
  </si>
  <si>
    <t>設備編號20.</t>
    <phoneticPr fontId="1" type="noConversion"/>
  </si>
  <si>
    <t>瓩</t>
    <phoneticPr fontId="1" type="noConversion"/>
  </si>
  <si>
    <t>（一）再生能源發電設備：</t>
    <phoneticPr fontId="1" type="noConversion"/>
  </si>
  <si>
    <t>（三）儲能設備：</t>
    <phoneticPr fontId="1" type="noConversion"/>
  </si>
  <si>
    <t>完成履行義務裝置容量：</t>
    <phoneticPr fontId="1" type="noConversion"/>
  </si>
  <si>
    <t>完成履行義務裝置容量：</t>
    <phoneticPr fontId="1" type="noConversion"/>
  </si>
  <si>
    <t>（請填寫附件一）</t>
    <phoneticPr fontId="1" type="noConversion"/>
  </si>
  <si>
    <t>（請填寫附件二）</t>
    <phoneticPr fontId="1" type="noConversion"/>
  </si>
  <si>
    <t>（請填寫附件三）</t>
    <phoneticPr fontId="1" type="noConversion"/>
  </si>
  <si>
    <t>憑證11.</t>
    <phoneticPr fontId="1" type="noConversion"/>
  </si>
  <si>
    <t>憑證12.</t>
    <phoneticPr fontId="1" type="noConversion"/>
  </si>
  <si>
    <t>憑證13.</t>
    <phoneticPr fontId="1" type="noConversion"/>
  </si>
  <si>
    <t>憑證14.</t>
    <phoneticPr fontId="1" type="noConversion"/>
  </si>
  <si>
    <t>憑證15.</t>
    <phoneticPr fontId="1" type="noConversion"/>
  </si>
  <si>
    <t>憑證16.</t>
    <phoneticPr fontId="1" type="noConversion"/>
  </si>
  <si>
    <t>設備編號21.</t>
    <phoneticPr fontId="1" type="noConversion"/>
  </si>
  <si>
    <t>設備編號22.</t>
    <phoneticPr fontId="1" type="noConversion"/>
  </si>
  <si>
    <t>設備編號23.</t>
    <phoneticPr fontId="1" type="noConversion"/>
  </si>
  <si>
    <t>設備編號24.</t>
    <phoneticPr fontId="1" type="noConversion"/>
  </si>
  <si>
    <t>設備編號25.</t>
    <phoneticPr fontId="1" type="noConversion"/>
  </si>
  <si>
    <t>設備編號26.</t>
    <phoneticPr fontId="1" type="noConversion"/>
  </si>
  <si>
    <t>設備編號27.</t>
    <phoneticPr fontId="1" type="noConversion"/>
  </si>
  <si>
    <t>設備編號28.</t>
    <phoneticPr fontId="1" type="noConversion"/>
  </si>
  <si>
    <t>設備編號29.</t>
    <phoneticPr fontId="1" type="noConversion"/>
  </si>
  <si>
    <t>設備編號30.</t>
    <phoneticPr fontId="1" type="noConversion"/>
  </si>
  <si>
    <t>憑證17.</t>
    <phoneticPr fontId="1" type="noConversion"/>
  </si>
  <si>
    <t>憑證18.</t>
    <phoneticPr fontId="1" type="noConversion"/>
  </si>
  <si>
    <t>憑證19.</t>
    <phoneticPr fontId="1" type="noConversion"/>
  </si>
  <si>
    <t>憑證20.</t>
    <phoneticPr fontId="1" type="noConversion"/>
  </si>
  <si>
    <t>憑證21.</t>
    <phoneticPr fontId="1" type="noConversion"/>
  </si>
  <si>
    <t>憑證22.</t>
    <phoneticPr fontId="1" type="noConversion"/>
  </si>
  <si>
    <t>憑證23.</t>
    <phoneticPr fontId="1" type="noConversion"/>
  </si>
  <si>
    <t>憑證24.</t>
    <phoneticPr fontId="1" type="noConversion"/>
  </si>
  <si>
    <t>憑證25.</t>
    <phoneticPr fontId="1" type="noConversion"/>
  </si>
  <si>
    <t>憑證26.</t>
    <phoneticPr fontId="1" type="noConversion"/>
  </si>
  <si>
    <t>憑證27.</t>
    <phoneticPr fontId="1" type="noConversion"/>
  </si>
  <si>
    <t>憑證28.</t>
    <phoneticPr fontId="1" type="noConversion"/>
  </si>
  <si>
    <t>憑證29.</t>
    <phoneticPr fontId="1" type="noConversion"/>
  </si>
  <si>
    <t>憑證30.</t>
    <phoneticPr fontId="1" type="noConversion"/>
  </si>
  <si>
    <t>憑證31.</t>
    <phoneticPr fontId="1" type="noConversion"/>
  </si>
  <si>
    <t>憑證32.</t>
    <phoneticPr fontId="1" type="noConversion"/>
  </si>
  <si>
    <t>憑證33.</t>
    <phoneticPr fontId="1" type="noConversion"/>
  </si>
  <si>
    <t>憑證34.</t>
    <phoneticPr fontId="1" type="noConversion"/>
  </si>
  <si>
    <t>憑證35.</t>
    <phoneticPr fontId="1" type="noConversion"/>
  </si>
  <si>
    <t>憑證36.</t>
    <phoneticPr fontId="1" type="noConversion"/>
  </si>
  <si>
    <t>憑證37.</t>
    <phoneticPr fontId="1" type="noConversion"/>
  </si>
  <si>
    <t>憑證38.</t>
    <phoneticPr fontId="1" type="noConversion"/>
  </si>
  <si>
    <t>憑證39.</t>
    <phoneticPr fontId="1" type="noConversion"/>
  </si>
  <si>
    <t>憑證40.</t>
    <phoneticPr fontId="1" type="noConversion"/>
  </si>
  <si>
    <t>憑證41.</t>
    <phoneticPr fontId="1" type="noConversion"/>
  </si>
  <si>
    <t>憑證42.</t>
  </si>
  <si>
    <t>憑證43.</t>
  </si>
  <si>
    <t>憑證44.</t>
  </si>
  <si>
    <t>憑證45.</t>
  </si>
  <si>
    <t>憑證46.</t>
  </si>
  <si>
    <t>憑證47.</t>
  </si>
  <si>
    <t>憑證48.</t>
  </si>
  <si>
    <t>憑證49.</t>
  </si>
  <si>
    <t>憑證50.</t>
  </si>
  <si>
    <t>憑證51.</t>
  </si>
  <si>
    <t>憑證52.</t>
  </si>
  <si>
    <t>憑證53.</t>
  </si>
  <si>
    <t>憑證54.</t>
  </si>
  <si>
    <t>憑證55.</t>
  </si>
  <si>
    <t>憑證56.</t>
  </si>
  <si>
    <t>憑證57.</t>
  </si>
  <si>
    <t>憑證58.</t>
  </si>
  <si>
    <t>憑證59.</t>
  </si>
  <si>
    <t>憑證60.</t>
  </si>
  <si>
    <t>完成履行義務裝置容量</t>
    <phoneticPr fontId="1" type="noConversion"/>
  </si>
  <si>
    <t>放電功率</t>
    <phoneticPr fontId="1" type="noConversion"/>
  </si>
  <si>
    <t>儲能設備同意函號：</t>
    <phoneticPr fontId="1" type="noConversion"/>
  </si>
  <si>
    <t>設備1.</t>
    <phoneticPr fontId="1" type="noConversion"/>
  </si>
  <si>
    <t>設備2.</t>
    <phoneticPr fontId="1" type="noConversion"/>
  </si>
  <si>
    <t>設備3.</t>
    <phoneticPr fontId="1" type="noConversion"/>
  </si>
  <si>
    <t>設備4.</t>
    <phoneticPr fontId="1" type="noConversion"/>
  </si>
  <si>
    <t>設備5.</t>
    <phoneticPr fontId="1" type="noConversion"/>
  </si>
  <si>
    <t>設備6.</t>
    <phoneticPr fontId="1" type="noConversion"/>
  </si>
  <si>
    <t>設備7.</t>
    <phoneticPr fontId="1" type="noConversion"/>
  </si>
  <si>
    <t>設備8.</t>
    <phoneticPr fontId="1" type="noConversion"/>
  </si>
  <si>
    <t>設備9.</t>
    <phoneticPr fontId="1" type="noConversion"/>
  </si>
  <si>
    <t>設備10.</t>
    <phoneticPr fontId="1" type="noConversion"/>
  </si>
  <si>
    <t>儲能設備設置完成</t>
    <phoneticPr fontId="1" type="noConversion"/>
  </si>
  <si>
    <t>再生能源義務用戶之運轉申報資料提醒事項</t>
  </si>
  <si>
    <t>一、再生能源義務用戶基本資料：</t>
  </si>
  <si>
    <t>二、規劃履行義務資訊（應申報但尚未完成義務履行者）：</t>
  </si>
  <si>
    <t>三、完成履行義務資訊（應申報且已完成義務履行者）：</t>
  </si>
  <si>
    <t>太陽光電</t>
  </si>
  <si>
    <t>廢棄物</t>
  </si>
  <si>
    <t>離岸風力</t>
  </si>
  <si>
    <t>地熱能</t>
  </si>
  <si>
    <t>小水力</t>
  </si>
  <si>
    <t>1、用戶名稱：經合併之再生能源義務用戶請填代表戶名稱。</t>
  </si>
  <si>
    <t xml:space="preserve">憑證發電度數計算參數： </t>
  </si>
  <si>
    <t>陸域風力（不及30瓩）</t>
  </si>
  <si>
    <t>陸域風力（30瓩以上）</t>
  </si>
  <si>
    <t>4、儲能設備：請填寫附件三，以取得送電回條日期為儲能設備設置完成日期。</t>
  </si>
  <si>
    <t>四、平均發電功率說明：</t>
  </si>
  <si>
    <t xml:space="preserve">再生能源發電設備總發電量 ≥ 總裝置容量 x 本辦法附件參數x 80% </t>
  </si>
  <si>
    <t>完成設置之太陽光電發電設備總裝置容量為500瓩。太陽光電參數為1,250（度/瓩）</t>
  </si>
  <si>
    <t>發電功率平均值80%＝ 500瓩 x 1,250（度/瓩） x 80% =500,000（瓩·時）。</t>
  </si>
  <si>
    <t>若義務用戶之年發電量為600,000瓩·時；600,000瓩·時 ≥ 500,000瓩·時 符合</t>
  </si>
  <si>
    <t>五、深度放電功率說明</t>
  </si>
  <si>
    <t xml:space="preserve">儲能設備總放電量 / 2小時 ≥ 深度放電功率 x 80% </t>
  </si>
  <si>
    <t>再生能源義務用戶之儲能設備額定功率為500瓩，標稱容量為1,000瓩·時。</t>
  </si>
  <si>
    <t>深度放電功率平均值80%＝500瓩x 80%＝400瓩。</t>
  </si>
  <si>
    <t>再生能源類別之每瓩年售電量參數
（度/瓩）</t>
    <phoneticPr fontId="1" type="noConversion"/>
  </si>
  <si>
    <t>符合要件：</t>
    <phoneticPr fontId="1" type="noConversion"/>
  </si>
  <si>
    <t>範例：</t>
    <phoneticPr fontId="1" type="noConversion"/>
  </si>
  <si>
    <t>判斷標準：</t>
    <phoneticPr fontId="1" type="noConversion"/>
  </si>
  <si>
    <t>實際發電量平均值：</t>
    <phoneticPr fontId="1" type="noConversion"/>
  </si>
  <si>
    <t>2小時實際深度放電功率平均值：</t>
    <phoneticPr fontId="1" type="noConversion"/>
  </si>
  <si>
    <r>
      <t xml:space="preserve">900 瓩·時/ 2小時 ＝ 450瓩；450瓩 </t>
    </r>
    <r>
      <rPr>
        <sz val="11"/>
        <color theme="1"/>
        <rFont val="新細明體"/>
        <family val="2"/>
      </rPr>
      <t>≥</t>
    </r>
    <r>
      <rPr>
        <sz val="11"/>
        <color theme="1"/>
        <rFont val="微軟正黑體"/>
        <family val="2"/>
        <charset val="136"/>
      </rPr>
      <t xml:space="preserve"> 400瓩。符合</t>
    </r>
  </si>
  <si>
    <t>代表電號</t>
    <phoneticPr fontId="1" type="noConversion"/>
  </si>
  <si>
    <t>請以發函方式申報並檢附運轉申報資料及附件，寄至能源署 台北市中山區復興北路2號12樓</t>
    <phoneticPr fontId="1" type="noConversion"/>
  </si>
  <si>
    <t>3、再生能源電力及憑證：請填寫附件二，憑證號碼可以連號表示，請一併檢附下載憑證。</t>
    <phoneticPr fontId="1" type="noConversion"/>
  </si>
  <si>
    <t>三、完成履行義務資訊(應申報且已完成履行)</t>
    <phoneticPr fontId="1" type="noConversion"/>
  </si>
  <si>
    <t>二、規劃履行義務資訊(應申報但尚未完成履行)</t>
    <phoneticPr fontId="1" type="noConversion"/>
  </si>
  <si>
    <t>生質能（無厭氧消化設備）</t>
    <phoneticPr fontId="1" type="noConversion"/>
  </si>
  <si>
    <t>生質能（有厭氧消化設備）</t>
    <phoneticPr fontId="1" type="noConversion"/>
  </si>
  <si>
    <t>設備登記編號(無則免填)：</t>
    <phoneticPr fontId="1" type="noConversion"/>
  </si>
  <si>
    <t>5、請義務用戶一併檢附義務執行計畫書同意備查函文影本以利申報流程辦理。</t>
    <phoneticPr fontId="1" type="noConversion"/>
  </si>
  <si>
    <t>2、統一編號：請填總公司統一編號。</t>
    <phoneticPr fontId="1" type="noConversion"/>
  </si>
  <si>
    <t>3、代表電號：經合併之再生能源義務用戶請填代表電號。</t>
    <phoneticPr fontId="1" type="noConversion"/>
  </si>
  <si>
    <t>4、請義務用戶一併檢附第一次通知函文及附件影本以利申報流程辦理。</t>
    <phoneticPr fontId="1" type="noConversion"/>
  </si>
  <si>
    <t>附表三          再生能源義務用戶之運轉申報資料</t>
    <phoneticPr fontId="1" type="noConversion"/>
  </si>
  <si>
    <r>
      <t>1、各電號若</t>
    </r>
    <r>
      <rPr>
        <sz val="11"/>
        <color theme="1"/>
        <rFont val="Microsoft JhengHei UI"/>
        <family val="2"/>
        <charset val="136"/>
      </rPr>
      <t>已</t>
    </r>
    <r>
      <rPr>
        <sz val="11"/>
        <color theme="1"/>
        <rFont val="微軟正黑體"/>
        <family val="2"/>
        <charset val="136"/>
      </rPr>
      <t>合併、既設扣減、異動或更正者，請一併檢附相關核定函文影本以利申報流程辦理。</t>
    </r>
    <phoneticPr fontId="1" type="noConversion"/>
  </si>
  <si>
    <t>1、各電號若已合併、既設扣減、異動或更正者，請一併檢附相關核定函文影本以利申報流程辦理。</t>
    <phoneticPr fontId="1" type="noConversion"/>
  </si>
  <si>
    <t>2、再生能源發電設備：請填寫附件一，尚未取得自用發電設備登記證或設備登記文件者，得以下拉式選單選擇以檢附併聯試運轉函進行申報，並請儘速提供自用發電設備登記證或設備登記文件。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</si>
</sst>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00_);[Red]\(0.000\)"/>
    <numFmt numFmtId="178" formatCode="#,##0.000_);[Red]\(#,##0.000\)"/>
    <numFmt numFmtId="179" formatCode="0.000_ "/>
    <numFmt numFmtId="180" formatCode="0.000"/>
    <numFmt numFmtId="181" formatCode="0.0"/>
  </numFmts>
  <fonts count="27">
    <font>
      <sz val="11"/>
      <color theme="1"/>
      <name val="新細明體"/>
      <family val="2"/>
      <scheme val="minor"/>
    </font>
    <font>
      <sz val="9"/>
      <name val="新細明體"/>
      <family val="3"/>
      <charset val="136"/>
      <scheme val="minor"/>
    </font>
    <font>
      <sz val="11"/>
      <color theme="1"/>
      <name val="標楷體"/>
      <family val="4"/>
      <charset val="136"/>
    </font>
    <font>
      <sz val="9"/>
      <color rgb="FF000000"/>
      <name val="Microsoft JhengHei UI"/>
      <family val="2"/>
      <charset val="136"/>
    </font>
    <font>
      <sz val="11"/>
      <color theme="1"/>
      <name val="微軟正黑體"/>
      <family val="2"/>
      <charset val="136"/>
    </font>
    <font>
      <sz val="10"/>
      <color theme="1"/>
      <name val="微軟正黑體"/>
      <family val="2"/>
      <charset val="136"/>
    </font>
    <font>
      <sz val="10"/>
      <color theme="1" tint="0.499984740745262"/>
      <name val="微軟正黑體"/>
      <family val="2"/>
      <charset val="136"/>
    </font>
    <font>
      <b/>
      <u/>
      <sz val="11"/>
      <color theme="1"/>
      <name val="微軟正黑體"/>
      <family val="2"/>
      <charset val="136"/>
    </font>
    <font>
      <b/>
      <u/>
      <sz val="11"/>
      <color rgb="FFFF0000"/>
      <name val="微軟正黑體"/>
      <family val="2"/>
      <charset val="136"/>
    </font>
    <font>
      <sz val="11"/>
      <name val="微軟正黑體"/>
      <family val="2"/>
      <charset val="136"/>
    </font>
    <font>
      <u/>
      <sz val="11"/>
      <color theme="1"/>
      <name val="微軟正黑體"/>
      <family val="2"/>
      <charset val="136"/>
    </font>
    <font>
      <b/>
      <sz val="14"/>
      <color theme="1"/>
      <name val="微軟正黑體"/>
      <family val="2"/>
      <charset val="136"/>
    </font>
    <font>
      <sz val="9"/>
      <color theme="1"/>
      <name val="微軟正黑體"/>
      <family val="2"/>
      <charset val="136"/>
    </font>
    <font>
      <u/>
      <sz val="11"/>
      <color theme="10"/>
      <name val="新細明體"/>
      <family val="2"/>
      <scheme val="minor"/>
    </font>
    <font>
      <u/>
      <sz val="11"/>
      <color theme="10"/>
      <name val="微軟正黑體"/>
      <family val="2"/>
      <charset val="136"/>
    </font>
    <font>
      <sz val="11"/>
      <color theme="1"/>
      <name val="Microsoft JhengHei"/>
      <family val="2"/>
      <charset val="136"/>
    </font>
    <font>
      <u/>
      <sz val="10"/>
      <color rgb="FFFF0000"/>
      <name val="微軟正黑體"/>
      <family val="2"/>
      <charset val="136"/>
    </font>
    <font>
      <u/>
      <sz val="11"/>
      <color rgb="FFFF0000"/>
      <name val="微軟正黑體"/>
      <family val="2"/>
      <charset val="136"/>
    </font>
    <font>
      <b/>
      <sz val="11"/>
      <color theme="1"/>
      <name val="微軟正黑體"/>
      <family val="2"/>
      <charset val="136"/>
    </font>
    <font>
      <b/>
      <sz val="11"/>
      <color rgb="FFFF0000"/>
      <name val="微軟正黑體"/>
      <family val="2"/>
      <charset val="136"/>
    </font>
    <font>
      <sz val="11"/>
      <color theme="1"/>
      <name val="新細明體"/>
      <family val="2"/>
    </font>
    <font>
      <sz val="11"/>
      <color theme="0"/>
      <name val="微軟正黑體"/>
      <family val="2"/>
      <charset val="136"/>
    </font>
    <font>
      <sz val="10"/>
      <color rgb="FFFF0000"/>
      <name val="微軟正黑體"/>
      <family val="2"/>
      <charset val="136"/>
    </font>
    <font>
      <sz val="9"/>
      <color rgb="FFFF0000"/>
      <name val="微軟正黑體"/>
      <family val="2"/>
      <charset val="136"/>
    </font>
    <font>
      <b/>
      <sz val="10"/>
      <color rgb="FFFF0000"/>
      <name val="微軟正黑體"/>
      <family val="2"/>
      <charset val="136"/>
    </font>
    <font>
      <sz val="11"/>
      <color theme="1"/>
      <name val="Microsoft JhengHei UI"/>
      <family val="2"/>
      <charset val="136"/>
    </font>
    <font>
      <sz val="11"/>
      <color rgb="FFFF0000"/>
      <name val="微軟正黑體"/>
      <family val="2"/>
      <charset val="136"/>
    </font>
  </fonts>
  <fills count="3">
    <fill>
      <patternFill patternType="none"/>
    </fill>
    <fill>
      <patternFill patternType="gray125"/>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42">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vertical="center"/>
    </xf>
    <xf numFmtId="0" fontId="0" fillId="0" borderId="20" xfId="0"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right" vertical="center"/>
    </xf>
    <xf numFmtId="0" fontId="5" fillId="2" borderId="1" xfId="0" applyFont="1" applyFill="1" applyBorder="1" applyAlignment="1">
      <alignment horizontal="right" vertical="center"/>
    </xf>
    <xf numFmtId="0" fontId="5" fillId="0" borderId="1" xfId="0" applyFont="1" applyBorder="1" applyAlignment="1">
      <alignment horizontal="right" vertical="center"/>
    </xf>
    <xf numFmtId="49" fontId="5" fillId="2" borderId="1"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177" fontId="5" fillId="0" borderId="1" xfId="0" applyNumberFormat="1" applyFont="1" applyBorder="1" applyAlignment="1">
      <alignment horizontal="right" vertical="center"/>
    </xf>
    <xf numFmtId="177" fontId="6" fillId="0" borderId="1" xfId="0" applyNumberFormat="1" applyFont="1" applyBorder="1" applyAlignment="1">
      <alignment vertical="center"/>
    </xf>
    <xf numFmtId="177" fontId="6" fillId="0" borderId="3" xfId="0" applyNumberFormat="1" applyFont="1" applyBorder="1" applyAlignment="1">
      <alignment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0" borderId="5" xfId="0" applyFont="1" applyBorder="1" applyAlignment="1">
      <alignment horizontal="right" vertical="center"/>
    </xf>
    <xf numFmtId="49" fontId="5" fillId="2" borderId="5" xfId="0" applyNumberFormat="1" applyFont="1" applyFill="1" applyBorder="1" applyAlignment="1">
      <alignment horizontal="right" vertical="center"/>
    </xf>
    <xf numFmtId="177" fontId="5" fillId="2" borderId="5" xfId="0" applyNumberFormat="1" applyFont="1" applyFill="1" applyBorder="1" applyAlignment="1">
      <alignment horizontal="right" vertical="center"/>
    </xf>
    <xf numFmtId="177" fontId="5" fillId="0" borderId="5" xfId="0" applyNumberFormat="1" applyFont="1" applyBorder="1" applyAlignment="1">
      <alignment horizontal="right" vertical="center"/>
    </xf>
    <xf numFmtId="177" fontId="6" fillId="0" borderId="5" xfId="0" applyNumberFormat="1" applyFont="1" applyBorder="1" applyAlignment="1">
      <alignment vertical="center"/>
    </xf>
    <xf numFmtId="177" fontId="6" fillId="0" borderId="10" xfId="0" applyNumberFormat="1" applyFont="1" applyBorder="1" applyAlignment="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20" xfId="0" applyFont="1" applyBorder="1" applyAlignment="1">
      <alignment horizontal="righ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11" xfId="0" applyFont="1" applyBorder="1" applyAlignment="1">
      <alignment vertical="center"/>
    </xf>
    <xf numFmtId="0" fontId="9" fillId="0" borderId="0" xfId="0" applyFont="1" applyAlignment="1">
      <alignment vertical="center"/>
    </xf>
    <xf numFmtId="0" fontId="5" fillId="0" borderId="0" xfId="0" applyFont="1" applyAlignment="1">
      <alignment horizontal="right" vertical="center"/>
    </xf>
    <xf numFmtId="177" fontId="4" fillId="0" borderId="0" xfId="0" applyNumberFormat="1" applyFont="1" applyAlignment="1">
      <alignment horizontal="right" vertical="center"/>
    </xf>
    <xf numFmtId="177" fontId="9" fillId="0" borderId="0" xfId="0" applyNumberFormat="1" applyFont="1" applyAlignment="1">
      <alignment vertical="center"/>
    </xf>
    <xf numFmtId="0" fontId="0" fillId="0" borderId="18"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20" xfId="0" applyFont="1" applyBorder="1" applyAlignment="1">
      <alignment vertical="center"/>
    </xf>
    <xf numFmtId="0" fontId="5" fillId="0" borderId="20" xfId="0" applyFont="1" applyBorder="1" applyAlignment="1">
      <alignment horizontal="left" vertical="center"/>
    </xf>
    <xf numFmtId="0" fontId="0" fillId="0" borderId="23" xfId="0" applyBorder="1" applyAlignment="1">
      <alignment vertical="center"/>
    </xf>
    <xf numFmtId="0" fontId="4" fillId="0" borderId="23" xfId="0" applyFont="1" applyBorder="1" applyAlignment="1">
      <alignment horizontal="right" vertical="center"/>
    </xf>
    <xf numFmtId="177" fontId="4" fillId="0" borderId="23" xfId="0" applyNumberFormat="1" applyFont="1" applyBorder="1" applyAlignment="1">
      <alignment horizontal="right" vertical="center"/>
    </xf>
    <xf numFmtId="177" fontId="9" fillId="0" borderId="23" xfId="0" applyNumberFormat="1" applyFont="1" applyBorder="1" applyAlignment="1">
      <alignment vertical="center"/>
    </xf>
    <xf numFmtId="177" fontId="9" fillId="0" borderId="24" xfId="0" applyNumberFormat="1" applyFont="1" applyBorder="1" applyAlignment="1">
      <alignment vertical="center"/>
    </xf>
    <xf numFmtId="0" fontId="5" fillId="0" borderId="13" xfId="0" applyFont="1" applyBorder="1" applyAlignment="1">
      <alignment vertical="center"/>
    </xf>
    <xf numFmtId="0" fontId="5" fillId="0" borderId="2" xfId="0"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0" fillId="0" borderId="26" xfId="0" applyBorder="1" applyAlignment="1">
      <alignment horizontal="center" vertical="center"/>
    </xf>
    <xf numFmtId="0" fontId="4" fillId="0" borderId="19" xfId="0" applyFont="1" applyBorder="1" applyAlignment="1">
      <alignment vertical="center" wrapText="1"/>
    </xf>
    <xf numFmtId="0" fontId="10" fillId="0" borderId="20" xfId="0" applyFont="1" applyBorder="1" applyAlignment="1">
      <alignment horizontal="right" vertical="center"/>
    </xf>
    <xf numFmtId="0" fontId="4" fillId="0" borderId="21" xfId="0" applyFont="1" applyBorder="1" applyAlignment="1">
      <alignment horizontal="left" vertical="center"/>
    </xf>
    <xf numFmtId="0" fontId="10" fillId="0" borderId="23" xfId="0" applyFont="1" applyBorder="1" applyAlignment="1">
      <alignment horizontal="right" vertical="center"/>
    </xf>
    <xf numFmtId="0" fontId="4" fillId="0" borderId="24"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5" fillId="0" borderId="6" xfId="0" applyFont="1" applyBorder="1" applyAlignment="1">
      <alignment vertical="center"/>
    </xf>
    <xf numFmtId="0" fontId="5" fillId="0" borderId="5" xfId="0" applyFont="1" applyBorder="1" applyAlignment="1">
      <alignment vertical="center"/>
    </xf>
    <xf numFmtId="0" fontId="0" fillId="0" borderId="15" xfId="0"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30" xfId="0" applyFont="1" applyBorder="1" applyAlignment="1">
      <alignment horizontal="right" vertical="center"/>
    </xf>
    <xf numFmtId="0" fontId="10" fillId="0" borderId="31" xfId="0" applyFont="1" applyBorder="1" applyAlignment="1">
      <alignment horizontal="right" vertical="center"/>
    </xf>
    <xf numFmtId="0" fontId="4" fillId="0" borderId="0" xfId="0" applyFont="1" applyAlignment="1">
      <alignment vertical="center" wrapText="1"/>
    </xf>
    <xf numFmtId="0" fontId="5" fillId="0" borderId="1" xfId="0" applyFont="1" applyBorder="1" applyAlignment="1">
      <alignment horizontal="center" vertical="center" wrapText="1"/>
    </xf>
    <xf numFmtId="0" fontId="4" fillId="0" borderId="26"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vertical="center"/>
    </xf>
    <xf numFmtId="0" fontId="4" fillId="0" borderId="36" xfId="0" applyFont="1" applyBorder="1" applyAlignment="1">
      <alignment vertical="center"/>
    </xf>
    <xf numFmtId="0" fontId="4" fillId="0" borderId="35" xfId="0" applyFont="1" applyBorder="1" applyAlignment="1">
      <alignment vertical="center"/>
    </xf>
    <xf numFmtId="0" fontId="4" fillId="0" borderId="32" xfId="0" applyFont="1" applyBorder="1" applyAlignment="1">
      <alignment vertical="center"/>
    </xf>
    <xf numFmtId="0" fontId="4" fillId="2" borderId="36" xfId="0" applyFont="1" applyFill="1" applyBorder="1" applyAlignment="1">
      <alignment vertical="center"/>
    </xf>
    <xf numFmtId="0" fontId="5" fillId="0" borderId="1"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32" xfId="0" applyFont="1" applyBorder="1" applyAlignment="1">
      <alignment vertical="center"/>
    </xf>
    <xf numFmtId="0" fontId="4" fillId="0" borderId="32" xfId="0" applyFont="1" applyBorder="1" applyAlignment="1">
      <alignment horizontal="right" vertical="center"/>
    </xf>
    <xf numFmtId="0" fontId="4" fillId="0" borderId="37" xfId="0" applyFont="1" applyBorder="1" applyAlignment="1">
      <alignment horizontal="center" vertical="center"/>
    </xf>
    <xf numFmtId="0" fontId="15" fillId="0" borderId="0" xfId="0" applyFont="1"/>
    <xf numFmtId="0" fontId="16" fillId="0" borderId="37" xfId="0" applyFont="1" applyBorder="1" applyAlignment="1">
      <alignment vertical="center"/>
    </xf>
    <xf numFmtId="0" fontId="17" fillId="0" borderId="37" xfId="0" applyFont="1" applyBorder="1" applyAlignment="1">
      <alignment vertical="center"/>
    </xf>
    <xf numFmtId="0" fontId="4" fillId="0" borderId="33" xfId="0" applyFont="1" applyBorder="1" applyAlignment="1">
      <alignment horizontal="left" vertical="center"/>
    </xf>
    <xf numFmtId="0" fontId="4" fillId="0" borderId="34" xfId="0" applyFont="1" applyBorder="1" applyAlignment="1">
      <alignment vertical="center"/>
    </xf>
    <xf numFmtId="0" fontId="17" fillId="0" borderId="34" xfId="0" applyFont="1" applyBorder="1" applyAlignment="1">
      <alignment vertical="center"/>
    </xf>
    <xf numFmtId="179" fontId="4" fillId="0" borderId="15" xfId="0" applyNumberFormat="1" applyFont="1" applyBorder="1" applyAlignment="1">
      <alignment vertical="center"/>
    </xf>
    <xf numFmtId="0" fontId="18" fillId="0" borderId="15" xfId="0" applyFont="1" applyBorder="1" applyAlignment="1">
      <alignment vertical="center"/>
    </xf>
    <xf numFmtId="0" fontId="4" fillId="0" borderId="33" xfId="0" applyFont="1" applyBorder="1" applyAlignment="1">
      <alignment vertical="center"/>
    </xf>
    <xf numFmtId="0" fontId="4" fillId="2" borderId="32" xfId="0" applyFont="1" applyFill="1" applyBorder="1" applyAlignment="1">
      <alignmen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49" fontId="4" fillId="0" borderId="0" xfId="0" applyNumberFormat="1" applyFont="1" applyAlignme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21" fillId="0" borderId="37" xfId="0" applyFont="1" applyBorder="1" applyAlignment="1">
      <alignment vertical="center"/>
    </xf>
    <xf numFmtId="0" fontId="22" fillId="0" borderId="0" xfId="0" applyFont="1" applyAlignment="1">
      <alignment vertical="center"/>
    </xf>
    <xf numFmtId="0" fontId="4" fillId="0" borderId="36" xfId="0" applyFont="1" applyBorder="1" applyAlignment="1">
      <alignment horizontal="left" vertical="center"/>
    </xf>
    <xf numFmtId="0" fontId="4" fillId="0" borderId="35" xfId="0" applyFont="1" applyBorder="1" applyAlignment="1">
      <alignment horizontal="left" vertical="center"/>
    </xf>
    <xf numFmtId="0" fontId="4" fillId="0" borderId="42" xfId="0" applyFont="1" applyBorder="1" applyAlignment="1">
      <alignment horizontal="left" vertical="center"/>
    </xf>
    <xf numFmtId="0" fontId="0" fillId="0" borderId="42" xfId="0" applyBorder="1" applyAlignment="1">
      <alignment vertical="center"/>
    </xf>
    <xf numFmtId="3" fontId="4" fillId="0" borderId="39" xfId="0" applyNumberFormat="1" applyFont="1" applyBorder="1" applyAlignment="1">
      <alignment horizontal="left" vertical="center"/>
    </xf>
    <xf numFmtId="0" fontId="4" fillId="0" borderId="32" xfId="0" applyFont="1" applyBorder="1" applyAlignment="1">
      <alignment horizontal="left" vertical="center"/>
    </xf>
    <xf numFmtId="0" fontId="0" fillId="0" borderId="36" xfId="0" applyBorder="1" applyAlignment="1">
      <alignment horizontal="center" vertical="center"/>
    </xf>
    <xf numFmtId="0" fontId="0" fillId="0" borderId="36" xfId="0" applyBorder="1" applyAlignment="1">
      <alignment vertical="center"/>
    </xf>
    <xf numFmtId="3" fontId="4" fillId="0" borderId="35" xfId="0" applyNumberFormat="1" applyFont="1" applyBorder="1" applyAlignment="1">
      <alignment horizontal="left" vertical="center"/>
    </xf>
    <xf numFmtId="0" fontId="0" fillId="0" borderId="35" xfId="0" applyBorder="1" applyAlignment="1">
      <alignment vertical="center"/>
    </xf>
    <xf numFmtId="0" fontId="4" fillId="0" borderId="41" xfId="0" applyFont="1" applyBorder="1" applyAlignment="1">
      <alignment horizontal="left" vertical="center"/>
    </xf>
    <xf numFmtId="0" fontId="0" fillId="0" borderId="39" xfId="0" applyBorder="1" applyAlignment="1">
      <alignment vertical="center"/>
    </xf>
    <xf numFmtId="0" fontId="12" fillId="2" borderId="1" xfId="0" applyFont="1" applyFill="1" applyBorder="1" applyAlignment="1">
      <alignment vertical="center"/>
    </xf>
    <xf numFmtId="0" fontId="23" fillId="0" borderId="35" xfId="0" applyFont="1" applyBorder="1" applyAlignment="1">
      <alignment vertical="center"/>
    </xf>
    <xf numFmtId="0" fontId="24" fillId="0" borderId="0" xfId="0" applyFont="1" applyAlignment="1">
      <alignment vertical="center"/>
    </xf>
    <xf numFmtId="180" fontId="4" fillId="0" borderId="0" xfId="0" applyNumberFormat="1" applyFont="1" applyAlignment="1">
      <alignment vertical="center"/>
    </xf>
    <xf numFmtId="0" fontId="19" fillId="0" borderId="0" xfId="0" applyFont="1" applyAlignment="1">
      <alignment horizontal="left" vertical="center"/>
    </xf>
    <xf numFmtId="0" fontId="4" fillId="0" borderId="0" xfId="0" applyFont="1" applyAlignment="1">
      <alignment horizontal="left" vertical="center" wrapText="1"/>
    </xf>
    <xf numFmtId="0" fontId="4" fillId="0" borderId="33" xfId="0" applyFont="1" applyBorder="1" applyAlignment="1">
      <alignment horizontal="left" vertical="center" wrapText="1"/>
    </xf>
    <xf numFmtId="0" fontId="4" fillId="0" borderId="37" xfId="0" applyFont="1" applyBorder="1" applyAlignment="1">
      <alignment horizontal="left" vertical="center" wrapText="1"/>
    </xf>
    <xf numFmtId="0" fontId="4" fillId="0" borderId="34" xfId="0" applyFont="1" applyBorder="1" applyAlignment="1">
      <alignment horizontal="left" vertical="center" wrapText="1"/>
    </xf>
    <xf numFmtId="0" fontId="4" fillId="0" borderId="40" xfId="0" applyFont="1" applyBorder="1" applyAlignment="1">
      <alignment horizontal="left" vertical="center" wrapText="1"/>
    </xf>
    <xf numFmtId="0" fontId="4" fillId="0" borderId="38"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39"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179" fontId="4" fillId="2" borderId="20" xfId="0" applyNumberFormat="1" applyFont="1" applyFill="1" applyBorder="1" applyAlignment="1">
      <alignment horizontal="center" vertical="center"/>
    </xf>
    <xf numFmtId="0" fontId="4"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177" fontId="5" fillId="2"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178" fontId="10" fillId="0" borderId="30" xfId="0" applyNumberFormat="1" applyFont="1" applyBorder="1" applyAlignment="1">
      <alignment horizontal="right" vertical="center"/>
    </xf>
    <xf numFmtId="178" fontId="10" fillId="0" borderId="23" xfId="0" applyNumberFormat="1" applyFont="1" applyBorder="1" applyAlignment="1">
      <alignment horizontal="right" vertical="center"/>
    </xf>
    <xf numFmtId="178" fontId="10" fillId="0" borderId="31" xfId="0" applyNumberFormat="1" applyFont="1" applyBorder="1" applyAlignment="1">
      <alignment horizontal="right" vertical="center"/>
    </xf>
    <xf numFmtId="178" fontId="10" fillId="0" borderId="20" xfId="0" applyNumberFormat="1" applyFont="1" applyBorder="1" applyAlignment="1">
      <alignment horizontal="righ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right" vertical="center" wrapText="1"/>
    </xf>
    <xf numFmtId="0" fontId="4" fillId="0" borderId="13" xfId="0" applyFont="1" applyBorder="1" applyAlignment="1">
      <alignment horizontal="right" vertical="center" wrapText="1"/>
    </xf>
    <xf numFmtId="0" fontId="4" fillId="0" borderId="12" xfId="0" applyFont="1" applyBorder="1" applyAlignment="1">
      <alignment horizontal="right" vertical="center" wrapText="1"/>
    </xf>
    <xf numFmtId="0" fontId="8" fillId="0" borderId="0" xfId="0" applyFont="1" applyAlignment="1">
      <alignment horizontal="left"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right" vertical="center"/>
    </xf>
    <xf numFmtId="0" fontId="5" fillId="0" borderId="12" xfId="0" applyFont="1" applyBorder="1" applyAlignment="1">
      <alignment horizontal="right" vertical="center"/>
    </xf>
    <xf numFmtId="0" fontId="7" fillId="0" borderId="0" xfId="0" applyFont="1" applyAlignment="1">
      <alignment horizontal="right" vertical="center"/>
    </xf>
    <xf numFmtId="180" fontId="7" fillId="0" borderId="0" xfId="0" applyNumberFormat="1" applyFont="1" applyAlignment="1">
      <alignment horizontal="left" vertical="center"/>
    </xf>
    <xf numFmtId="179" fontId="4" fillId="2" borderId="6" xfId="0" applyNumberFormat="1" applyFont="1" applyFill="1" applyBorder="1" applyAlignment="1">
      <alignment horizontal="center" vertical="center"/>
    </xf>
    <xf numFmtId="179" fontId="4" fillId="2" borderId="12" xfId="0" applyNumberFormat="1"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1" fillId="0" borderId="0" xfId="0" applyFont="1" applyAlignment="1">
      <alignment horizontal="center" vertical="center" wrapText="1"/>
    </xf>
    <xf numFmtId="179" fontId="4" fillId="2" borderId="15" xfId="0" applyNumberFormat="1" applyFont="1" applyFill="1" applyBorder="1" applyAlignment="1">
      <alignment horizontal="center" vertical="center"/>
    </xf>
    <xf numFmtId="0" fontId="4" fillId="0" borderId="15" xfId="0" applyFont="1" applyBorder="1" applyAlignment="1">
      <alignment horizontal="right" vertical="center"/>
    </xf>
    <xf numFmtId="177" fontId="5" fillId="0" borderId="5" xfId="0" applyNumberFormat="1" applyFont="1" applyBorder="1" applyAlignment="1">
      <alignment horizontal="center" vertical="center"/>
    </xf>
    <xf numFmtId="177" fontId="5" fillId="2" borderId="5" xfId="0" applyNumberFormat="1" applyFont="1" applyFill="1" applyBorder="1" applyAlignment="1">
      <alignment horizontal="center" vertical="center"/>
    </xf>
    <xf numFmtId="0" fontId="14" fillId="2" borderId="0" xfId="1" applyFont="1" applyFill="1" applyAlignment="1">
      <alignment horizontal="center" vertical="center"/>
    </xf>
    <xf numFmtId="0" fontId="4" fillId="2" borderId="0" xfId="0" applyFont="1" applyFill="1" applyAlignment="1">
      <alignment horizontal="center" vertical="center"/>
    </xf>
    <xf numFmtId="179" fontId="7" fillId="0" borderId="0" xfId="0" applyNumberFormat="1"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wrapText="1"/>
    </xf>
    <xf numFmtId="0" fontId="4" fillId="0" borderId="0" xfId="0" applyFont="1" applyAlignment="1">
      <alignment horizontal="right" vertical="center"/>
    </xf>
    <xf numFmtId="49" fontId="4" fillId="0" borderId="0" xfId="0" applyNumberFormat="1" applyFont="1" applyAlignment="1">
      <alignment horizontal="center" vertical="center"/>
    </xf>
    <xf numFmtId="0" fontId="19" fillId="0" borderId="0" xfId="0" applyFont="1" applyAlignment="1">
      <alignment horizontal="left" vertical="center"/>
    </xf>
    <xf numFmtId="0" fontId="4" fillId="0" borderId="15" xfId="0" applyFont="1" applyBorder="1" applyAlignment="1">
      <alignment horizontal="center" vertical="center"/>
    </xf>
    <xf numFmtId="179" fontId="4" fillId="0" borderId="15" xfId="0" applyNumberFormat="1" applyFont="1" applyBorder="1" applyAlignment="1">
      <alignment horizontal="right"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32" xfId="0" applyFont="1" applyBorder="1" applyAlignment="1">
      <alignment horizontal="right" vertical="center"/>
    </xf>
    <xf numFmtId="0" fontId="4" fillId="0" borderId="36" xfId="0" applyFont="1" applyBorder="1" applyAlignment="1">
      <alignment horizontal="right" vertical="center"/>
    </xf>
    <xf numFmtId="0" fontId="5" fillId="2" borderId="36"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left" vertical="center"/>
    </xf>
    <xf numFmtId="0" fontId="5" fillId="2" borderId="35" xfId="0" applyFont="1" applyFill="1" applyBorder="1" applyAlignment="1">
      <alignment horizontal="left"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2" borderId="37" xfId="0" applyFont="1" applyFill="1" applyBorder="1" applyAlignment="1">
      <alignment horizontal="center" vertical="center"/>
    </xf>
    <xf numFmtId="0" fontId="4" fillId="2" borderId="34" xfId="0" applyFont="1" applyFill="1" applyBorder="1" applyAlignment="1">
      <alignment horizontal="center" vertical="center"/>
    </xf>
    <xf numFmtId="181" fontId="4" fillId="0" borderId="0" xfId="0" applyNumberFormat="1" applyFont="1" applyAlignment="1">
      <alignment horizontal="center" vertical="center"/>
    </xf>
    <xf numFmtId="0" fontId="26" fillId="0" borderId="0" xfId="0" applyFont="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4" fillId="0" borderId="37" xfId="0" applyFont="1" applyBorder="1" applyAlignment="1">
      <alignment horizontal="right"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2" borderId="1" xfId="0" applyFont="1" applyFill="1" applyBorder="1" applyAlignment="1">
      <alignment horizontal="center" vertical="center"/>
    </xf>
    <xf numFmtId="49" fontId="5" fillId="2" borderId="32" xfId="0" applyNumberFormat="1" applyFont="1" applyFill="1" applyBorder="1" applyAlignment="1">
      <alignment horizontal="center" vertical="center"/>
    </xf>
    <xf numFmtId="49" fontId="5" fillId="2" borderId="36"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4" fillId="0" borderId="36" xfId="0" applyFont="1" applyBorder="1" applyAlignment="1">
      <alignment horizontal="left" vertical="center" wrapText="1"/>
    </xf>
    <xf numFmtId="179" fontId="5" fillId="2" borderId="36" xfId="0" applyNumberFormat="1" applyFont="1" applyFill="1" applyBorder="1" applyAlignment="1">
      <alignment horizontal="center" vertical="center"/>
    </xf>
    <xf numFmtId="0" fontId="5" fillId="0" borderId="36" xfId="0" applyFont="1" applyBorder="1" applyAlignment="1">
      <alignment horizontal="right" vertical="center"/>
    </xf>
    <xf numFmtId="0" fontId="5" fillId="0" borderId="36" xfId="0" applyFont="1" applyBorder="1" applyAlignment="1">
      <alignment horizontal="center" vertical="center"/>
    </xf>
    <xf numFmtId="0" fontId="4" fillId="0" borderId="36" xfId="0" applyFont="1" applyBorder="1" applyAlignment="1">
      <alignment horizontal="left" vertical="center"/>
    </xf>
    <xf numFmtId="0" fontId="4" fillId="0" borderId="35" xfId="0" applyFont="1" applyBorder="1" applyAlignment="1">
      <alignment horizontal="left" vertical="center"/>
    </xf>
    <xf numFmtId="179" fontId="4" fillId="0" borderId="37" xfId="0"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cellXfs>
  <cellStyles count="2">
    <cellStyle name="一般" xfId="0" builtinId="0"/>
    <cellStyle name="超連結" xfId="1" builtin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23</xdr:row>
          <xdr:rowOff>171450</xdr:rowOff>
        </xdr:from>
        <xdr:to>
          <xdr:col>4</xdr:col>
          <xdr:colOff>790575</xdr:colOff>
          <xdr:row>25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太陽光電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23</xdr:row>
          <xdr:rowOff>180975</xdr:rowOff>
        </xdr:from>
        <xdr:to>
          <xdr:col>9</xdr:col>
          <xdr:colOff>104775</xdr:colOff>
          <xdr:row>25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30瓩以上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xdr:row>
          <xdr:rowOff>171450</xdr:rowOff>
        </xdr:from>
        <xdr:to>
          <xdr:col>8</xdr:col>
          <xdr:colOff>57150</xdr:colOff>
          <xdr:row>25</xdr:row>
          <xdr:rowOff>19050</xdr:rowOff>
        </xdr:to>
        <xdr:sp macro="" textlink="">
          <xdr:nvSpPr>
            <xdr:cNvPr id="1032" name="Check Box 8" descr="陸域風力"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陸域風力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23</xdr:row>
          <xdr:rowOff>161925</xdr:rowOff>
        </xdr:from>
        <xdr:to>
          <xdr:col>7</xdr:col>
          <xdr:colOff>38100</xdr:colOff>
          <xdr:row>25</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離岸風力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171450</xdr:rowOff>
        </xdr:from>
        <xdr:to>
          <xdr:col>7</xdr:col>
          <xdr:colOff>733425</xdr:colOff>
          <xdr:row>26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生質能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171450</xdr:rowOff>
        </xdr:from>
        <xdr:to>
          <xdr:col>8</xdr:col>
          <xdr:colOff>561975</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733425</xdr:colOff>
          <xdr:row>23</xdr:row>
          <xdr:rowOff>171450</xdr:rowOff>
        </xdr:from>
        <xdr:to>
          <xdr:col>13</xdr:col>
          <xdr:colOff>381000</xdr:colOff>
          <xdr:row>25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小水力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24</xdr:row>
          <xdr:rowOff>180975</xdr:rowOff>
        </xdr:from>
        <xdr:to>
          <xdr:col>6</xdr:col>
          <xdr:colOff>95250</xdr:colOff>
          <xdr:row>26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廢棄物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180975</xdr:rowOff>
        </xdr:from>
        <xdr:to>
          <xdr:col>4</xdr:col>
          <xdr:colOff>809625</xdr:colOff>
          <xdr:row>26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地熱能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23</xdr:row>
          <xdr:rowOff>180975</xdr:rowOff>
        </xdr:from>
        <xdr:to>
          <xdr:col>11</xdr:col>
          <xdr:colOff>285750</xdr:colOff>
          <xdr:row>25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不及30瓩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24</xdr:row>
          <xdr:rowOff>171450</xdr:rowOff>
        </xdr:from>
        <xdr:to>
          <xdr:col>9</xdr:col>
          <xdr:colOff>114300</xdr:colOff>
          <xdr:row>26</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0"/>
  <sheetViews>
    <sheetView tabSelected="1" view="pageLayout" zoomScale="115" zoomScaleNormal="130" zoomScalePageLayoutView="115" workbookViewId="0">
      <selection activeCell="A69" sqref="A69:XFD69"/>
    </sheetView>
  </sheetViews>
  <sheetFormatPr defaultRowHeight="15.75"/>
  <cols>
    <col min="1" max="1" width="1.42578125" style="2" customWidth="1"/>
    <col min="2" max="3" width="5" style="1" customWidth="1"/>
    <col min="4" max="4" width="4.7109375" style="1" customWidth="1"/>
    <col min="5" max="5" width="13" style="1" customWidth="1"/>
    <col min="6" max="6" width="11.28515625" style="2" customWidth="1"/>
    <col min="7" max="7" width="3" style="2" customWidth="1"/>
    <col min="8" max="8" width="11.5703125" style="2" customWidth="1"/>
    <col min="9" max="9" width="11.7109375" style="2" customWidth="1"/>
    <col min="10" max="10" width="3.140625" style="2" customWidth="1"/>
    <col min="11" max="11" width="6.7109375" style="2" customWidth="1"/>
    <col min="12" max="12" width="11.5703125" style="2" customWidth="1"/>
    <col min="13" max="13" width="3" style="2" customWidth="1"/>
    <col min="14" max="14" width="12.5703125" style="2" customWidth="1"/>
    <col min="15" max="15" width="3" style="2" customWidth="1"/>
    <col min="16" max="16" width="12" style="2" customWidth="1"/>
    <col min="17" max="18" width="12" style="2" bestFit="1" customWidth="1"/>
    <col min="19" max="16384" width="9.140625" style="2"/>
  </cols>
  <sheetData>
    <row r="1" spans="1:19" ht="6.75" customHeight="1">
      <c r="A1" s="7"/>
      <c r="B1" s="8"/>
      <c r="C1" s="8"/>
      <c r="D1" s="8"/>
      <c r="E1" s="8"/>
      <c r="F1" s="7"/>
      <c r="G1" s="7"/>
      <c r="H1" s="7"/>
      <c r="I1" s="7"/>
      <c r="J1" s="7"/>
      <c r="K1" s="7"/>
      <c r="L1" s="7"/>
      <c r="M1" s="7"/>
      <c r="N1" s="7"/>
      <c r="O1" s="7"/>
      <c r="P1" s="7"/>
      <c r="Q1" s="7"/>
      <c r="R1" s="7"/>
    </row>
    <row r="2" spans="1:19">
      <c r="A2" s="7"/>
      <c r="B2" s="129" t="s">
        <v>248</v>
      </c>
      <c r="C2" s="129"/>
      <c r="D2" s="129"/>
      <c r="E2" s="129"/>
      <c r="F2" s="129"/>
      <c r="G2" s="129"/>
      <c r="H2" s="129"/>
      <c r="I2" s="129"/>
      <c r="J2" s="129"/>
      <c r="K2" s="129"/>
      <c r="L2" s="129"/>
      <c r="M2" s="129"/>
      <c r="N2" s="129"/>
      <c r="O2" s="129"/>
      <c r="P2" s="129"/>
      <c r="Q2" s="129"/>
      <c r="R2" s="129"/>
      <c r="S2" s="5"/>
    </row>
    <row r="3" spans="1:19" ht="3.75" customHeight="1" thickBot="1">
      <c r="A3" s="7"/>
      <c r="B3" s="8"/>
      <c r="C3" s="8"/>
      <c r="D3" s="8"/>
      <c r="E3" s="8"/>
      <c r="F3" s="7"/>
      <c r="G3" s="7"/>
      <c r="H3" s="7"/>
      <c r="I3" s="7"/>
      <c r="J3" s="7"/>
      <c r="K3" s="7"/>
      <c r="L3" s="7"/>
      <c r="M3" s="7"/>
      <c r="N3" s="7"/>
      <c r="O3" s="7"/>
      <c r="P3" s="7"/>
      <c r="Q3" s="7"/>
      <c r="R3" s="7"/>
      <c r="S3" s="5"/>
    </row>
    <row r="4" spans="1:19">
      <c r="A4" s="7"/>
      <c r="B4" s="138" t="s">
        <v>18</v>
      </c>
      <c r="C4" s="139"/>
      <c r="D4" s="139"/>
      <c r="E4" s="139"/>
      <c r="F4" s="139"/>
      <c r="G4" s="139"/>
      <c r="H4" s="139"/>
      <c r="I4" s="139"/>
      <c r="J4" s="139"/>
      <c r="K4" s="139"/>
      <c r="L4" s="139"/>
      <c r="M4" s="139"/>
      <c r="N4" s="139"/>
      <c r="O4" s="139"/>
      <c r="P4" s="139"/>
      <c r="Q4" s="139"/>
      <c r="R4" s="140"/>
      <c r="S4" s="5"/>
    </row>
    <row r="5" spans="1:19">
      <c r="A5" s="7"/>
      <c r="B5" s="135" t="s">
        <v>17</v>
      </c>
      <c r="C5" s="136"/>
      <c r="D5" s="137"/>
      <c r="E5" s="137"/>
      <c r="F5" s="137"/>
      <c r="G5" s="137"/>
      <c r="H5" s="137"/>
      <c r="I5" s="137"/>
      <c r="J5" s="137"/>
      <c r="K5" s="137"/>
      <c r="L5" s="137"/>
      <c r="M5" s="137"/>
      <c r="N5" s="10" t="s">
        <v>0</v>
      </c>
      <c r="O5" s="131"/>
      <c r="P5" s="131"/>
      <c r="Q5" s="131"/>
      <c r="R5" s="132"/>
      <c r="S5" s="5"/>
    </row>
    <row r="6" spans="1:19" ht="16.5" thickBot="1">
      <c r="A6" s="7"/>
      <c r="B6" s="133" t="s">
        <v>16</v>
      </c>
      <c r="C6" s="134"/>
      <c r="D6" s="141"/>
      <c r="E6" s="142"/>
      <c r="F6" s="142"/>
      <c r="G6" s="142"/>
      <c r="H6" s="142"/>
      <c r="I6" s="142"/>
      <c r="J6" s="142"/>
      <c r="K6" s="142"/>
      <c r="L6" s="142"/>
      <c r="M6" s="143"/>
      <c r="N6" s="100" t="s">
        <v>236</v>
      </c>
      <c r="O6" s="144"/>
      <c r="P6" s="145"/>
      <c r="Q6" s="145"/>
      <c r="R6" s="146"/>
      <c r="S6" s="5"/>
    </row>
    <row r="7" spans="1:19" ht="6" customHeight="1" thickBot="1">
      <c r="A7" s="7"/>
      <c r="B7" s="8"/>
      <c r="C7" s="8"/>
      <c r="D7" s="8"/>
      <c r="E7" s="8"/>
      <c r="F7" s="7"/>
      <c r="G7" s="7"/>
      <c r="H7" s="7"/>
      <c r="I7" s="7"/>
      <c r="J7" s="7"/>
      <c r="K7" s="7"/>
      <c r="L7" s="7"/>
      <c r="M7" s="7"/>
      <c r="N7" s="7"/>
      <c r="O7" s="7"/>
      <c r="P7" s="7"/>
      <c r="Q7" s="7"/>
      <c r="R7" s="7"/>
      <c r="S7" s="5"/>
    </row>
    <row r="8" spans="1:19">
      <c r="A8" s="7"/>
      <c r="B8" s="151" t="s">
        <v>240</v>
      </c>
      <c r="C8" s="152"/>
      <c r="D8" s="152"/>
      <c r="E8" s="152"/>
      <c r="F8" s="152"/>
      <c r="G8" s="152"/>
      <c r="H8" s="152"/>
      <c r="I8" s="152"/>
      <c r="J8" s="152"/>
      <c r="K8" s="152"/>
      <c r="L8" s="152"/>
      <c r="M8" s="152"/>
      <c r="N8" s="152"/>
      <c r="O8" s="152"/>
      <c r="P8" s="152"/>
      <c r="Q8" s="152"/>
      <c r="R8" s="153"/>
      <c r="S8" s="5"/>
    </row>
    <row r="9" spans="1:19" ht="27">
      <c r="A9" s="7"/>
      <c r="B9" s="52" t="s">
        <v>12</v>
      </c>
      <c r="C9" s="53" t="s">
        <v>13</v>
      </c>
      <c r="D9" s="53" t="s">
        <v>14</v>
      </c>
      <c r="E9" s="54" t="s">
        <v>15</v>
      </c>
      <c r="F9" s="130" t="s">
        <v>32</v>
      </c>
      <c r="G9" s="130"/>
      <c r="H9" s="72" t="s">
        <v>30</v>
      </c>
      <c r="I9" s="154" t="s">
        <v>31</v>
      </c>
      <c r="J9" s="155"/>
      <c r="K9" s="156"/>
      <c r="L9" s="54" t="s">
        <v>42</v>
      </c>
      <c r="M9" s="157" t="s">
        <v>33</v>
      </c>
      <c r="N9" s="157"/>
      <c r="O9" s="157"/>
      <c r="P9" s="157" t="s">
        <v>38</v>
      </c>
      <c r="Q9" s="157"/>
      <c r="R9" s="158"/>
      <c r="S9" s="5"/>
    </row>
    <row r="10" spans="1:19">
      <c r="A10" s="7"/>
      <c r="B10" s="11"/>
      <c r="C10" s="12"/>
      <c r="D10" s="13" t="str">
        <f>IFERROR(B10+LEFT(C10,1)-1,"")</f>
        <v/>
      </c>
      <c r="E10" s="14"/>
      <c r="F10" s="15"/>
      <c r="G10" s="13" t="s">
        <v>6</v>
      </c>
      <c r="H10" s="12"/>
      <c r="I10" s="159"/>
      <c r="J10" s="159"/>
      <c r="K10" s="13" t="s">
        <v>6</v>
      </c>
      <c r="L10" s="12"/>
      <c r="M10" s="159"/>
      <c r="N10" s="159"/>
      <c r="O10" s="13" t="s">
        <v>6</v>
      </c>
      <c r="P10" s="160" t="str">
        <f t="shared" ref="P10:P19" si="0">IFERROR((IF(I10&gt;0,I10,F10))*(1-IF(LEFT(C10,1)*1=3,0.2,IF(LEFT(C10,1)*1=4,0.1,0)))-M10,"")</f>
        <v/>
      </c>
      <c r="Q10" s="160"/>
      <c r="R10" s="96" t="s">
        <v>6</v>
      </c>
      <c r="S10" s="5"/>
    </row>
    <row r="11" spans="1:19">
      <c r="A11" s="7"/>
      <c r="B11" s="11"/>
      <c r="C11" s="12"/>
      <c r="D11" s="13" t="str">
        <f t="shared" ref="D11:D19" si="1">IFERROR(B11+LEFT(C11,1)-1,"")</f>
        <v/>
      </c>
      <c r="E11" s="14"/>
      <c r="F11" s="15"/>
      <c r="G11" s="13" t="s">
        <v>6</v>
      </c>
      <c r="H11" s="12"/>
      <c r="I11" s="159"/>
      <c r="J11" s="159"/>
      <c r="K11" s="13" t="s">
        <v>6</v>
      </c>
      <c r="L11" s="12"/>
      <c r="M11" s="159"/>
      <c r="N11" s="159"/>
      <c r="O11" s="13" t="s">
        <v>6</v>
      </c>
      <c r="P11" s="160" t="str">
        <f t="shared" si="0"/>
        <v/>
      </c>
      <c r="Q11" s="160"/>
      <c r="R11" s="96" t="s">
        <v>6</v>
      </c>
      <c r="S11" s="5"/>
    </row>
    <row r="12" spans="1:19">
      <c r="A12" s="7"/>
      <c r="B12" s="11"/>
      <c r="C12" s="12"/>
      <c r="D12" s="13" t="str">
        <f t="shared" si="1"/>
        <v/>
      </c>
      <c r="E12" s="14"/>
      <c r="F12" s="15"/>
      <c r="G12" s="13" t="s">
        <v>6</v>
      </c>
      <c r="H12" s="12"/>
      <c r="I12" s="159"/>
      <c r="J12" s="159"/>
      <c r="K12" s="13" t="s">
        <v>6</v>
      </c>
      <c r="L12" s="12"/>
      <c r="M12" s="159"/>
      <c r="N12" s="159"/>
      <c r="O12" s="13" t="s">
        <v>6</v>
      </c>
      <c r="P12" s="160" t="str">
        <f t="shared" si="0"/>
        <v/>
      </c>
      <c r="Q12" s="160"/>
      <c r="R12" s="96" t="s">
        <v>6</v>
      </c>
      <c r="S12" s="5"/>
    </row>
    <row r="13" spans="1:19">
      <c r="A13" s="7"/>
      <c r="B13" s="11"/>
      <c r="C13" s="12"/>
      <c r="D13" s="13" t="str">
        <f t="shared" si="1"/>
        <v/>
      </c>
      <c r="E13" s="14"/>
      <c r="F13" s="15"/>
      <c r="G13" s="13" t="s">
        <v>6</v>
      </c>
      <c r="H13" s="12"/>
      <c r="I13" s="159"/>
      <c r="J13" s="159"/>
      <c r="K13" s="13" t="s">
        <v>6</v>
      </c>
      <c r="L13" s="12"/>
      <c r="M13" s="159"/>
      <c r="N13" s="159"/>
      <c r="O13" s="13" t="s">
        <v>6</v>
      </c>
      <c r="P13" s="160" t="str">
        <f t="shared" si="0"/>
        <v/>
      </c>
      <c r="Q13" s="160"/>
      <c r="R13" s="96" t="s">
        <v>6</v>
      </c>
      <c r="S13" s="5"/>
    </row>
    <row r="14" spans="1:19">
      <c r="A14" s="7"/>
      <c r="B14" s="11"/>
      <c r="C14" s="12"/>
      <c r="D14" s="13" t="str">
        <f t="shared" si="1"/>
        <v/>
      </c>
      <c r="E14" s="14"/>
      <c r="F14" s="15"/>
      <c r="G14" s="13" t="s">
        <v>6</v>
      </c>
      <c r="H14" s="12"/>
      <c r="I14" s="159"/>
      <c r="J14" s="159"/>
      <c r="K14" s="13" t="s">
        <v>6</v>
      </c>
      <c r="L14" s="12"/>
      <c r="M14" s="159"/>
      <c r="N14" s="159"/>
      <c r="O14" s="13" t="s">
        <v>6</v>
      </c>
      <c r="P14" s="160" t="str">
        <f t="shared" si="0"/>
        <v/>
      </c>
      <c r="Q14" s="160"/>
      <c r="R14" s="96" t="s">
        <v>6</v>
      </c>
      <c r="S14" s="5"/>
    </row>
    <row r="15" spans="1:19">
      <c r="A15" s="7"/>
      <c r="B15" s="11"/>
      <c r="C15" s="12"/>
      <c r="D15" s="13" t="str">
        <f t="shared" si="1"/>
        <v/>
      </c>
      <c r="E15" s="14"/>
      <c r="F15" s="15"/>
      <c r="G15" s="13" t="s">
        <v>6</v>
      </c>
      <c r="H15" s="12"/>
      <c r="I15" s="159"/>
      <c r="J15" s="159"/>
      <c r="K15" s="13" t="s">
        <v>6</v>
      </c>
      <c r="L15" s="12"/>
      <c r="M15" s="159"/>
      <c r="N15" s="159"/>
      <c r="O15" s="13" t="s">
        <v>6</v>
      </c>
      <c r="P15" s="160" t="str">
        <f t="shared" si="0"/>
        <v/>
      </c>
      <c r="Q15" s="160"/>
      <c r="R15" s="96" t="s">
        <v>6</v>
      </c>
      <c r="S15" s="5"/>
    </row>
    <row r="16" spans="1:19">
      <c r="A16" s="7"/>
      <c r="B16" s="11"/>
      <c r="C16" s="12"/>
      <c r="D16" s="13" t="str">
        <f t="shared" si="1"/>
        <v/>
      </c>
      <c r="E16" s="14"/>
      <c r="F16" s="15"/>
      <c r="G16" s="13" t="s">
        <v>6</v>
      </c>
      <c r="H16" s="12"/>
      <c r="I16" s="159"/>
      <c r="J16" s="159"/>
      <c r="K16" s="13" t="s">
        <v>6</v>
      </c>
      <c r="L16" s="12"/>
      <c r="M16" s="159"/>
      <c r="N16" s="159"/>
      <c r="O16" s="13" t="s">
        <v>6</v>
      </c>
      <c r="P16" s="160" t="str">
        <f t="shared" si="0"/>
        <v/>
      </c>
      <c r="Q16" s="160"/>
      <c r="R16" s="96" t="s">
        <v>6</v>
      </c>
      <c r="S16" s="5"/>
    </row>
    <row r="17" spans="1:19">
      <c r="A17" s="7"/>
      <c r="B17" s="11"/>
      <c r="C17" s="12"/>
      <c r="D17" s="13" t="str">
        <f t="shared" si="1"/>
        <v/>
      </c>
      <c r="E17" s="14"/>
      <c r="F17" s="15"/>
      <c r="G17" s="13" t="s">
        <v>6</v>
      </c>
      <c r="H17" s="12"/>
      <c r="I17" s="159"/>
      <c r="J17" s="159"/>
      <c r="K17" s="13" t="s">
        <v>6</v>
      </c>
      <c r="L17" s="12"/>
      <c r="M17" s="159"/>
      <c r="N17" s="159"/>
      <c r="O17" s="13" t="s">
        <v>6</v>
      </c>
      <c r="P17" s="160" t="str">
        <f t="shared" si="0"/>
        <v/>
      </c>
      <c r="Q17" s="160"/>
      <c r="R17" s="96" t="s">
        <v>6</v>
      </c>
      <c r="S17" s="5"/>
    </row>
    <row r="18" spans="1:19">
      <c r="A18" s="7"/>
      <c r="B18" s="11"/>
      <c r="C18" s="12"/>
      <c r="D18" s="13" t="str">
        <f t="shared" si="1"/>
        <v/>
      </c>
      <c r="E18" s="14"/>
      <c r="F18" s="15"/>
      <c r="G18" s="13" t="s">
        <v>6</v>
      </c>
      <c r="H18" s="12"/>
      <c r="I18" s="159"/>
      <c r="J18" s="159"/>
      <c r="K18" s="13" t="s">
        <v>6</v>
      </c>
      <c r="L18" s="12"/>
      <c r="M18" s="159"/>
      <c r="N18" s="159"/>
      <c r="O18" s="13" t="s">
        <v>6</v>
      </c>
      <c r="P18" s="160" t="str">
        <f t="shared" si="0"/>
        <v/>
      </c>
      <c r="Q18" s="160"/>
      <c r="R18" s="96" t="s">
        <v>6</v>
      </c>
      <c r="S18" s="5"/>
    </row>
    <row r="19" spans="1:19" ht="16.5" thickBot="1">
      <c r="A19" s="7"/>
      <c r="B19" s="19"/>
      <c r="C19" s="20"/>
      <c r="D19" s="21" t="str">
        <f t="shared" si="1"/>
        <v/>
      </c>
      <c r="E19" s="22"/>
      <c r="F19" s="23"/>
      <c r="G19" s="21" t="s">
        <v>6</v>
      </c>
      <c r="H19" s="20"/>
      <c r="I19" s="186"/>
      <c r="J19" s="186"/>
      <c r="K19" s="21" t="s">
        <v>6</v>
      </c>
      <c r="L19" s="20"/>
      <c r="M19" s="186"/>
      <c r="N19" s="186"/>
      <c r="O19" s="21" t="s">
        <v>24</v>
      </c>
      <c r="P19" s="185" t="str">
        <f t="shared" si="0"/>
        <v/>
      </c>
      <c r="Q19" s="185"/>
      <c r="R19" s="97" t="s">
        <v>6</v>
      </c>
      <c r="S19" s="5"/>
    </row>
    <row r="20" spans="1:19" ht="14.25" customHeight="1" thickBot="1">
      <c r="A20" s="7"/>
      <c r="B20" s="8"/>
      <c r="C20" s="8"/>
      <c r="D20" s="8"/>
      <c r="E20" s="8"/>
      <c r="F20" s="7"/>
      <c r="G20" s="7"/>
      <c r="H20" s="7"/>
      <c r="I20" s="7"/>
      <c r="J20" s="7"/>
      <c r="K20" s="7"/>
      <c r="L20" s="7"/>
      <c r="M20" s="7"/>
      <c r="N20" s="7"/>
      <c r="O20" s="7"/>
      <c r="P20" s="7"/>
      <c r="Q20" s="7"/>
      <c r="R20" s="7"/>
      <c r="S20" s="5"/>
    </row>
    <row r="21" spans="1:19" ht="15.75" customHeight="1">
      <c r="A21" s="7"/>
      <c r="B21" s="73"/>
      <c r="C21" s="147" t="s">
        <v>44</v>
      </c>
      <c r="D21" s="147"/>
      <c r="E21" s="69" t="str">
        <f>IFERROR(SMALL(D10:D19,1)&amp;"年","")</f>
        <v/>
      </c>
      <c r="F21" s="161" t="str">
        <f>IF(E21="","",SUMIF(D9:R19,LEFT(E21,3),P9:P19))</f>
        <v/>
      </c>
      <c r="G21" s="162"/>
      <c r="H21" s="62" t="str">
        <f>IF(F21&lt;&gt;"","瓩","")</f>
        <v/>
      </c>
      <c r="I21" s="60" t="str">
        <f>IFERROR((SMALL(D10:D19,1)+1)&amp;"年","")</f>
        <v/>
      </c>
      <c r="J21" s="161" t="str">
        <f>IF(I21="","",SUMIF(D9:R19,LEFT(I21,3),P9:P19)+F21)</f>
        <v/>
      </c>
      <c r="K21" s="162"/>
      <c r="L21" s="162"/>
      <c r="M21" s="62" t="str">
        <f>IF(J21&lt;&gt;"","瓩","")</f>
        <v/>
      </c>
      <c r="N21" s="60" t="str">
        <f>IFERROR((SMALL(D10:D19,1)+2)&amp;"年","")</f>
        <v/>
      </c>
      <c r="O21" s="161" t="str">
        <f>IF(N21="","",SUMIF(D9:R19,LEFT(N21,3),P9:P19)+J21)</f>
        <v/>
      </c>
      <c r="P21" s="162"/>
      <c r="Q21" s="162"/>
      <c r="R21" s="61" t="str">
        <f>IF(O21&lt;&gt;"","瓩","")</f>
        <v/>
      </c>
      <c r="S21" s="5"/>
    </row>
    <row r="22" spans="1:19" ht="16.5" thickBot="1">
      <c r="A22" s="7"/>
      <c r="B22" s="57"/>
      <c r="C22" s="148"/>
      <c r="D22" s="148"/>
      <c r="E22" s="70" t="str">
        <f>IFERROR((SMALL(D10:D19,1)+3)&amp;"年","")</f>
        <v/>
      </c>
      <c r="F22" s="163" t="str">
        <f>IF(E22="","",SUMIF(D9:R19,LEFT(E22,3),P9:P19)+O21)</f>
        <v/>
      </c>
      <c r="G22" s="164"/>
      <c r="H22" s="63" t="str">
        <f>IF(F22&lt;&gt;"","瓩","")</f>
        <v/>
      </c>
      <c r="I22" s="58" t="str">
        <f>IFERROR((SMALL(D10:D19,1)+4)&amp;"年","")</f>
        <v/>
      </c>
      <c r="J22" s="163" t="str">
        <f>IF(I22="","",SUMIF(D9:R19,LEFT(I22,3),P9:P19)+F22)</f>
        <v/>
      </c>
      <c r="K22" s="164"/>
      <c r="L22" s="164"/>
      <c r="M22" s="63" t="str">
        <f>IF(J22&lt;&gt;"","瓩","")</f>
        <v/>
      </c>
      <c r="N22" s="58" t="str">
        <f>IFERROR((SMALL(D10:D19,1)+5)&amp;"年","")</f>
        <v/>
      </c>
      <c r="O22" s="163" t="str">
        <f>IF(N22="","",SUMIF(D9:R19,LEFT(N22,3),P9:P19)+J22)</f>
        <v/>
      </c>
      <c r="P22" s="164"/>
      <c r="Q22" s="164"/>
      <c r="R22" s="59" t="str">
        <f>IF(O22&lt;&gt;"","瓩","")</f>
        <v/>
      </c>
      <c r="S22" s="5"/>
    </row>
    <row r="23" spans="1:19" ht="14.25" customHeight="1" thickBot="1">
      <c r="A23" s="7"/>
      <c r="B23" s="8"/>
      <c r="C23" s="8"/>
      <c r="D23" s="8"/>
      <c r="E23" s="8"/>
      <c r="F23" s="7"/>
      <c r="G23" s="7"/>
      <c r="H23" s="7"/>
      <c r="I23" s="7"/>
      <c r="J23" s="7"/>
      <c r="K23" s="7"/>
      <c r="L23" s="27"/>
      <c r="M23" s="7"/>
      <c r="N23" s="39"/>
      <c r="O23" s="7"/>
      <c r="P23" s="40"/>
      <c r="Q23" s="40"/>
      <c r="R23" s="40"/>
      <c r="S23" s="5"/>
    </row>
    <row r="24" spans="1:19">
      <c r="A24" s="7"/>
      <c r="B24" s="34" t="s">
        <v>46</v>
      </c>
      <c r="C24" s="9"/>
      <c r="D24" s="9"/>
      <c r="E24" s="9"/>
      <c r="F24" s="46"/>
      <c r="G24" s="35"/>
      <c r="H24" s="47"/>
      <c r="I24" s="46"/>
      <c r="J24" s="35"/>
      <c r="K24" s="35"/>
      <c r="L24" s="47"/>
      <c r="M24" s="35"/>
      <c r="N24" s="48"/>
      <c r="O24" s="35"/>
      <c r="P24" s="49"/>
      <c r="Q24" s="49"/>
      <c r="R24" s="50"/>
      <c r="S24" s="5"/>
    </row>
    <row r="25" spans="1:19">
      <c r="A25" s="7"/>
      <c r="B25" s="36" t="s">
        <v>29</v>
      </c>
      <c r="C25" s="7"/>
      <c r="D25" s="7"/>
      <c r="E25" s="7"/>
      <c r="G25" s="7"/>
      <c r="I25" s="68" t="s">
        <v>39</v>
      </c>
      <c r="K25" s="7"/>
      <c r="L25" s="67" t="s">
        <v>40</v>
      </c>
      <c r="M25" s="38"/>
      <c r="N25" s="39"/>
      <c r="O25" s="7"/>
      <c r="P25" s="40"/>
      <c r="R25" s="41"/>
      <c r="S25" s="5"/>
    </row>
    <row r="26" spans="1:19" ht="16.5" thickBot="1">
      <c r="A26" s="7"/>
      <c r="B26" s="42"/>
      <c r="C26" s="29"/>
      <c r="D26" s="43"/>
      <c r="E26" s="44"/>
      <c r="F26" s="6"/>
      <c r="G26" s="44"/>
      <c r="H26" s="33"/>
      <c r="I26" s="45" t="s">
        <v>39</v>
      </c>
      <c r="J26" s="6"/>
      <c r="K26" s="45" t="s">
        <v>41</v>
      </c>
      <c r="L26" s="6"/>
      <c r="M26" s="150" t="s">
        <v>35</v>
      </c>
      <c r="N26" s="150"/>
      <c r="O26" s="150"/>
      <c r="P26" s="149"/>
      <c r="Q26" s="149"/>
      <c r="R26" s="30" t="s">
        <v>6</v>
      </c>
      <c r="S26" s="5"/>
    </row>
    <row r="27" spans="1:19" ht="6.75" customHeight="1" thickBot="1">
      <c r="A27" s="7"/>
      <c r="B27" s="8"/>
      <c r="C27" s="8"/>
      <c r="D27" s="8"/>
      <c r="E27" s="8"/>
      <c r="F27" s="7"/>
      <c r="G27" s="7"/>
      <c r="H27" s="7"/>
      <c r="I27" s="7"/>
      <c r="J27" s="7"/>
      <c r="K27" s="7"/>
      <c r="L27" s="7"/>
      <c r="M27" s="7"/>
      <c r="N27" s="7"/>
      <c r="O27" s="7"/>
      <c r="P27" s="7"/>
      <c r="Q27" s="7"/>
      <c r="R27" s="7"/>
      <c r="S27" s="5"/>
    </row>
    <row r="28" spans="1:19" ht="16.5" thickBot="1">
      <c r="A28" s="7"/>
      <c r="B28" s="165" t="s">
        <v>28</v>
      </c>
      <c r="C28" s="166"/>
      <c r="D28" s="166"/>
      <c r="E28" s="166"/>
      <c r="F28" s="166"/>
      <c r="G28" s="184" t="s">
        <v>23</v>
      </c>
      <c r="H28" s="184"/>
      <c r="I28" s="184"/>
      <c r="J28" s="183"/>
      <c r="K28" s="183"/>
      <c r="L28" s="183"/>
      <c r="M28" s="31" t="s">
        <v>24</v>
      </c>
      <c r="N28" s="31"/>
      <c r="O28" s="31"/>
      <c r="P28" s="66"/>
      <c r="Q28" s="66"/>
      <c r="R28" s="32"/>
      <c r="S28" s="5"/>
    </row>
    <row r="29" spans="1:19" ht="6.75" customHeight="1" thickBot="1">
      <c r="A29" s="7"/>
      <c r="B29" s="8"/>
      <c r="C29" s="8"/>
      <c r="D29" s="8"/>
      <c r="E29" s="8"/>
      <c r="F29" s="7"/>
      <c r="G29" s="7"/>
      <c r="H29" s="7"/>
      <c r="I29" s="7"/>
      <c r="J29" s="7"/>
      <c r="K29" s="7"/>
      <c r="L29" s="7"/>
      <c r="M29" s="7"/>
      <c r="N29" s="7"/>
      <c r="O29" s="7"/>
      <c r="P29" s="7"/>
      <c r="Q29" s="7"/>
      <c r="R29" s="7"/>
      <c r="S29" s="5"/>
    </row>
    <row r="30" spans="1:19">
      <c r="A30" s="7"/>
      <c r="B30" s="179" t="s">
        <v>27</v>
      </c>
      <c r="C30" s="180"/>
      <c r="D30" s="180"/>
      <c r="E30" s="180"/>
      <c r="F30" s="180"/>
      <c r="G30" s="180"/>
      <c r="H30" s="180"/>
      <c r="I30" s="180"/>
      <c r="J30" s="180"/>
      <c r="K30" s="180"/>
      <c r="L30" s="180"/>
      <c r="M30" s="180"/>
      <c r="N30" s="180"/>
      <c r="O30" s="180"/>
      <c r="P30" s="180"/>
      <c r="Q30" s="180"/>
      <c r="R30" s="181"/>
      <c r="S30" s="5"/>
    </row>
    <row r="31" spans="1:19" ht="16.5" customHeight="1" thickBot="1">
      <c r="A31" s="7"/>
      <c r="B31" s="167" t="s">
        <v>23</v>
      </c>
      <c r="C31" s="168"/>
      <c r="D31" s="168"/>
      <c r="E31" s="169"/>
      <c r="F31" s="177"/>
      <c r="G31" s="178"/>
      <c r="H31" s="65" t="s">
        <v>24</v>
      </c>
      <c r="I31" s="51" t="s">
        <v>45</v>
      </c>
      <c r="J31" s="173">
        <f>F31*2</f>
        <v>0</v>
      </c>
      <c r="K31" s="174"/>
      <c r="L31" s="64" t="s">
        <v>26</v>
      </c>
      <c r="M31" s="51"/>
      <c r="N31" s="171" t="s">
        <v>25</v>
      </c>
      <c r="O31" s="171"/>
      <c r="P31" s="171"/>
      <c r="Q31" s="171"/>
      <c r="R31" s="172"/>
      <c r="S31" s="5"/>
    </row>
    <row r="32" spans="1:19" ht="6.75" customHeight="1">
      <c r="A32" s="7"/>
      <c r="B32" s="8"/>
      <c r="C32" s="8"/>
      <c r="D32" s="8"/>
      <c r="E32" s="8"/>
      <c r="F32" s="7"/>
      <c r="G32" s="7"/>
      <c r="H32" s="7"/>
      <c r="I32" s="7"/>
      <c r="J32" s="7"/>
      <c r="K32" s="7"/>
      <c r="L32" s="7"/>
      <c r="M32" s="7"/>
      <c r="N32" s="7"/>
      <c r="O32" s="7"/>
      <c r="P32" s="7"/>
      <c r="Q32" s="7"/>
      <c r="R32" s="7"/>
      <c r="S32" s="5"/>
    </row>
    <row r="33" spans="1:19">
      <c r="A33" s="7"/>
      <c r="B33" s="8"/>
      <c r="C33" s="8"/>
      <c r="D33" s="8"/>
      <c r="E33" s="27"/>
      <c r="F33" s="98"/>
      <c r="G33" s="98"/>
      <c r="H33" s="98"/>
      <c r="I33" s="175" t="s">
        <v>22</v>
      </c>
      <c r="J33" s="175"/>
      <c r="K33" s="175"/>
      <c r="L33" s="175"/>
      <c r="M33" s="176">
        <f>P26+J28+F31</f>
        <v>0</v>
      </c>
      <c r="N33" s="176"/>
      <c r="O33" s="170"/>
      <c r="P33" s="170"/>
      <c r="Q33" s="170"/>
      <c r="R33" s="170"/>
      <c r="S33" s="5"/>
    </row>
    <row r="34" spans="1:19" ht="5.25" customHeight="1">
      <c r="A34" s="7"/>
      <c r="B34" s="8"/>
      <c r="C34" s="8"/>
      <c r="D34" s="8"/>
      <c r="E34" s="8"/>
      <c r="F34" s="7"/>
      <c r="G34" s="7"/>
      <c r="H34" s="7"/>
      <c r="I34" s="7"/>
      <c r="J34" s="7"/>
      <c r="K34" s="7"/>
      <c r="L34" s="7"/>
      <c r="M34" s="7"/>
      <c r="N34" s="7"/>
      <c r="O34" s="7"/>
      <c r="P34" s="7"/>
      <c r="Q34" s="7"/>
      <c r="R34" s="7"/>
    </row>
    <row r="35" spans="1:19">
      <c r="A35" s="7"/>
      <c r="B35" s="71"/>
      <c r="C35" s="71"/>
      <c r="D35" s="71"/>
      <c r="E35" s="71"/>
      <c r="F35" s="71"/>
      <c r="G35" s="71"/>
      <c r="H35" s="71"/>
      <c r="I35" s="71"/>
      <c r="J35" s="71"/>
      <c r="K35" s="71"/>
      <c r="L35" s="71"/>
      <c r="M35" s="71"/>
      <c r="N35" s="71"/>
      <c r="O35" s="71"/>
      <c r="P35" s="71"/>
      <c r="Q35" s="71"/>
      <c r="R35" s="71"/>
    </row>
    <row r="36" spans="1:19" ht="18.75">
      <c r="A36" s="7"/>
      <c r="B36" s="182" t="s">
        <v>47</v>
      </c>
      <c r="C36" s="182"/>
      <c r="D36" s="182"/>
      <c r="E36" s="182"/>
      <c r="F36" s="182"/>
      <c r="G36" s="182"/>
      <c r="H36" s="182"/>
      <c r="I36" s="182"/>
      <c r="J36" s="182"/>
      <c r="K36" s="182"/>
      <c r="L36" s="182"/>
      <c r="M36" s="182"/>
      <c r="N36" s="182"/>
      <c r="O36" s="182"/>
      <c r="P36" s="182"/>
      <c r="Q36" s="182"/>
      <c r="R36" s="182"/>
    </row>
    <row r="37" spans="1:19">
      <c r="A37" s="7"/>
      <c r="B37" s="8"/>
      <c r="C37" s="8"/>
      <c r="D37" s="8"/>
      <c r="E37" s="8"/>
      <c r="F37" s="7"/>
      <c r="G37" s="7"/>
      <c r="H37" s="7"/>
      <c r="I37" s="7"/>
      <c r="J37" s="7"/>
      <c r="K37" s="7"/>
      <c r="L37" s="7"/>
      <c r="M37" s="7"/>
      <c r="N37" s="7"/>
      <c r="O37" s="7"/>
      <c r="P37" s="7"/>
      <c r="Q37" s="7"/>
      <c r="R37" s="7"/>
    </row>
    <row r="38" spans="1:19" ht="10.5" customHeight="1" thickBot="1">
      <c r="A38" s="7"/>
      <c r="B38" s="8"/>
      <c r="C38" s="8"/>
      <c r="D38" s="8"/>
      <c r="E38" s="8"/>
      <c r="F38" s="7"/>
      <c r="G38" s="7"/>
      <c r="H38" s="7"/>
      <c r="I38" s="7"/>
      <c r="J38" s="7"/>
      <c r="K38" s="7"/>
      <c r="L38" s="7"/>
      <c r="M38" s="7"/>
      <c r="N38" s="7"/>
      <c r="O38" s="7"/>
      <c r="P38" s="7"/>
      <c r="Q38" s="7"/>
      <c r="R38" s="7"/>
    </row>
    <row r="39" spans="1:19">
      <c r="A39" s="7"/>
      <c r="B39" s="151" t="s">
        <v>239</v>
      </c>
      <c r="C39" s="152"/>
      <c r="D39" s="152"/>
      <c r="E39" s="152"/>
      <c r="F39" s="152"/>
      <c r="G39" s="152"/>
      <c r="H39" s="152"/>
      <c r="I39" s="152"/>
      <c r="J39" s="152"/>
      <c r="K39" s="152"/>
      <c r="L39" s="152"/>
      <c r="M39" s="152"/>
      <c r="N39" s="152"/>
      <c r="O39" s="152"/>
      <c r="P39" s="152"/>
      <c r="Q39" s="152"/>
      <c r="R39" s="153"/>
    </row>
    <row r="40" spans="1:19" ht="27">
      <c r="A40" s="7"/>
      <c r="B40" s="52" t="s">
        <v>12</v>
      </c>
      <c r="C40" s="53" t="s">
        <v>13</v>
      </c>
      <c r="D40" s="53" t="s">
        <v>14</v>
      </c>
      <c r="E40" s="54" t="s">
        <v>15</v>
      </c>
      <c r="F40" s="130" t="s">
        <v>32</v>
      </c>
      <c r="G40" s="130"/>
      <c r="H40" s="72" t="s">
        <v>30</v>
      </c>
      <c r="I40" s="154" t="s">
        <v>31</v>
      </c>
      <c r="J40" s="155"/>
      <c r="K40" s="156"/>
      <c r="L40" s="54" t="s">
        <v>42</v>
      </c>
      <c r="M40" s="157" t="s">
        <v>33</v>
      </c>
      <c r="N40" s="157"/>
      <c r="O40" s="157"/>
      <c r="P40" s="157" t="s">
        <v>38</v>
      </c>
      <c r="Q40" s="157"/>
      <c r="R40" s="158"/>
    </row>
    <row r="41" spans="1:19">
      <c r="A41" s="7"/>
      <c r="B41" s="11"/>
      <c r="C41" s="12"/>
      <c r="D41" s="13" t="str">
        <f t="shared" ref="D41:D55" si="2">IFERROR(B41+LEFT(C41,1)-1,"")</f>
        <v/>
      </c>
      <c r="E41" s="14"/>
      <c r="F41" s="15"/>
      <c r="G41" s="13" t="s">
        <v>6</v>
      </c>
      <c r="H41" s="12"/>
      <c r="I41" s="159"/>
      <c r="J41" s="159"/>
      <c r="K41" s="13" t="s">
        <v>6</v>
      </c>
      <c r="L41" s="12"/>
      <c r="M41" s="159"/>
      <c r="N41" s="159"/>
      <c r="O41" s="13" t="s">
        <v>6</v>
      </c>
      <c r="P41" s="160" t="str">
        <f t="shared" ref="P41:P55" si="3">IFERROR((IF(I41&gt;0,I41,F41))*(1-IF(LEFT(C41,1)*1=3,0.2,IF(LEFT(C41,1)*1=4,0.1,0)))-M41,"")</f>
        <v/>
      </c>
      <c r="Q41" s="160"/>
      <c r="R41" s="96" t="s">
        <v>6</v>
      </c>
    </row>
    <row r="42" spans="1:19">
      <c r="A42" s="7"/>
      <c r="B42" s="11"/>
      <c r="C42" s="12"/>
      <c r="D42" s="13" t="str">
        <f t="shared" si="2"/>
        <v/>
      </c>
      <c r="E42" s="14"/>
      <c r="F42" s="15"/>
      <c r="G42" s="13" t="s">
        <v>6</v>
      </c>
      <c r="H42" s="12"/>
      <c r="I42" s="159"/>
      <c r="J42" s="159"/>
      <c r="K42" s="13" t="s">
        <v>6</v>
      </c>
      <c r="L42" s="12"/>
      <c r="M42" s="159"/>
      <c r="N42" s="159"/>
      <c r="O42" s="13" t="s">
        <v>6</v>
      </c>
      <c r="P42" s="160" t="str">
        <f t="shared" si="3"/>
        <v/>
      </c>
      <c r="Q42" s="160"/>
      <c r="R42" s="96" t="s">
        <v>6</v>
      </c>
    </row>
    <row r="43" spans="1:19">
      <c r="A43" s="7"/>
      <c r="B43" s="11"/>
      <c r="C43" s="12"/>
      <c r="D43" s="13" t="str">
        <f t="shared" si="2"/>
        <v/>
      </c>
      <c r="E43" s="14"/>
      <c r="F43" s="15"/>
      <c r="G43" s="13" t="s">
        <v>6</v>
      </c>
      <c r="H43" s="12"/>
      <c r="I43" s="159"/>
      <c r="J43" s="159"/>
      <c r="K43" s="13" t="s">
        <v>6</v>
      </c>
      <c r="L43" s="12"/>
      <c r="M43" s="159"/>
      <c r="N43" s="159"/>
      <c r="O43" s="13" t="s">
        <v>6</v>
      </c>
      <c r="P43" s="160" t="str">
        <f t="shared" si="3"/>
        <v/>
      </c>
      <c r="Q43" s="160"/>
      <c r="R43" s="96" t="s">
        <v>6</v>
      </c>
    </row>
    <row r="44" spans="1:19">
      <c r="A44" s="7"/>
      <c r="B44" s="11"/>
      <c r="C44" s="12"/>
      <c r="D44" s="13" t="str">
        <f t="shared" si="2"/>
        <v/>
      </c>
      <c r="E44" s="14"/>
      <c r="F44" s="15"/>
      <c r="G44" s="13" t="s">
        <v>6</v>
      </c>
      <c r="H44" s="12"/>
      <c r="I44" s="159"/>
      <c r="J44" s="159"/>
      <c r="K44" s="13" t="s">
        <v>6</v>
      </c>
      <c r="L44" s="12"/>
      <c r="M44" s="159"/>
      <c r="N44" s="159"/>
      <c r="O44" s="13" t="s">
        <v>6</v>
      </c>
      <c r="P44" s="160" t="str">
        <f t="shared" si="3"/>
        <v/>
      </c>
      <c r="Q44" s="160"/>
      <c r="R44" s="96" t="s">
        <v>6</v>
      </c>
    </row>
    <row r="45" spans="1:19">
      <c r="A45" s="7"/>
      <c r="B45" s="11"/>
      <c r="C45" s="12"/>
      <c r="D45" s="13" t="str">
        <f t="shared" si="2"/>
        <v/>
      </c>
      <c r="E45" s="14"/>
      <c r="F45" s="15"/>
      <c r="G45" s="13" t="s">
        <v>6</v>
      </c>
      <c r="H45" s="12"/>
      <c r="I45" s="159"/>
      <c r="J45" s="159"/>
      <c r="K45" s="13" t="s">
        <v>6</v>
      </c>
      <c r="L45" s="12"/>
      <c r="M45" s="159"/>
      <c r="N45" s="159"/>
      <c r="O45" s="13" t="s">
        <v>6</v>
      </c>
      <c r="P45" s="160" t="str">
        <f t="shared" si="3"/>
        <v/>
      </c>
      <c r="Q45" s="160"/>
      <c r="R45" s="96" t="s">
        <v>6</v>
      </c>
    </row>
    <row r="46" spans="1:19">
      <c r="A46" s="7"/>
      <c r="B46" s="11"/>
      <c r="C46" s="12"/>
      <c r="D46" s="13" t="str">
        <f t="shared" si="2"/>
        <v/>
      </c>
      <c r="E46" s="14"/>
      <c r="F46" s="15"/>
      <c r="G46" s="13" t="s">
        <v>6</v>
      </c>
      <c r="H46" s="12"/>
      <c r="I46" s="159"/>
      <c r="J46" s="159"/>
      <c r="K46" s="13" t="s">
        <v>6</v>
      </c>
      <c r="L46" s="12"/>
      <c r="M46" s="159"/>
      <c r="N46" s="159"/>
      <c r="O46" s="13" t="s">
        <v>6</v>
      </c>
      <c r="P46" s="160" t="str">
        <f t="shared" si="3"/>
        <v/>
      </c>
      <c r="Q46" s="160"/>
      <c r="R46" s="96" t="s">
        <v>6</v>
      </c>
    </row>
    <row r="47" spans="1:19">
      <c r="A47" s="7"/>
      <c r="B47" s="11"/>
      <c r="C47" s="12"/>
      <c r="D47" s="13" t="str">
        <f t="shared" si="2"/>
        <v/>
      </c>
      <c r="E47" s="14"/>
      <c r="F47" s="15"/>
      <c r="G47" s="13" t="s">
        <v>6</v>
      </c>
      <c r="H47" s="12"/>
      <c r="I47" s="159"/>
      <c r="J47" s="159"/>
      <c r="K47" s="13" t="s">
        <v>6</v>
      </c>
      <c r="L47" s="12"/>
      <c r="M47" s="159"/>
      <c r="N47" s="159"/>
      <c r="O47" s="13" t="s">
        <v>6</v>
      </c>
      <c r="P47" s="160" t="str">
        <f t="shared" si="3"/>
        <v/>
      </c>
      <c r="Q47" s="160"/>
      <c r="R47" s="96" t="s">
        <v>6</v>
      </c>
    </row>
    <row r="48" spans="1:19">
      <c r="A48" s="7"/>
      <c r="B48" s="11"/>
      <c r="C48" s="12"/>
      <c r="D48" s="13" t="str">
        <f t="shared" si="2"/>
        <v/>
      </c>
      <c r="E48" s="14"/>
      <c r="F48" s="15"/>
      <c r="G48" s="13" t="s">
        <v>6</v>
      </c>
      <c r="H48" s="12"/>
      <c r="I48" s="159"/>
      <c r="J48" s="159"/>
      <c r="K48" s="13" t="s">
        <v>6</v>
      </c>
      <c r="L48" s="12"/>
      <c r="M48" s="159"/>
      <c r="N48" s="159"/>
      <c r="O48" s="13" t="s">
        <v>6</v>
      </c>
      <c r="P48" s="160" t="str">
        <f t="shared" si="3"/>
        <v/>
      </c>
      <c r="Q48" s="160"/>
      <c r="R48" s="96" t="s">
        <v>6</v>
      </c>
    </row>
    <row r="49" spans="1:18">
      <c r="A49" s="7"/>
      <c r="B49" s="11"/>
      <c r="C49" s="12"/>
      <c r="D49" s="13" t="str">
        <f t="shared" ref="D49:D53" si="4">IFERROR(B49+LEFT(C49,1)-1,"")</f>
        <v/>
      </c>
      <c r="E49" s="14"/>
      <c r="F49" s="15"/>
      <c r="G49" s="13" t="s">
        <v>6</v>
      </c>
      <c r="H49" s="12"/>
      <c r="I49" s="159"/>
      <c r="J49" s="159"/>
      <c r="K49" s="13" t="s">
        <v>6</v>
      </c>
      <c r="L49" s="12"/>
      <c r="M49" s="159"/>
      <c r="N49" s="159"/>
      <c r="O49" s="13" t="s">
        <v>6</v>
      </c>
      <c r="P49" s="160" t="str">
        <f t="shared" ref="P49:P53" si="5">IFERROR((IF(I49&gt;0,I49,F49))*(1-IF(LEFT(C49,1)*1=3,0.2,IF(LEFT(C49,1)*1=4,0.1,0)))-M49,"")</f>
        <v/>
      </c>
      <c r="Q49" s="160"/>
      <c r="R49" s="96" t="s">
        <v>6</v>
      </c>
    </row>
    <row r="50" spans="1:18">
      <c r="A50" s="7"/>
      <c r="B50" s="11"/>
      <c r="C50" s="12"/>
      <c r="D50" s="13" t="str">
        <f t="shared" si="4"/>
        <v/>
      </c>
      <c r="E50" s="14"/>
      <c r="F50" s="15"/>
      <c r="G50" s="13" t="s">
        <v>6</v>
      </c>
      <c r="H50" s="12"/>
      <c r="I50" s="159"/>
      <c r="J50" s="159"/>
      <c r="K50" s="13" t="s">
        <v>6</v>
      </c>
      <c r="L50" s="12"/>
      <c r="M50" s="159"/>
      <c r="N50" s="159"/>
      <c r="O50" s="13" t="s">
        <v>6</v>
      </c>
      <c r="P50" s="160" t="str">
        <f t="shared" si="5"/>
        <v/>
      </c>
      <c r="Q50" s="160"/>
      <c r="R50" s="96" t="s">
        <v>6</v>
      </c>
    </row>
    <row r="51" spans="1:18">
      <c r="A51" s="7"/>
      <c r="B51" s="11"/>
      <c r="C51" s="12"/>
      <c r="D51" s="13" t="str">
        <f t="shared" si="4"/>
        <v/>
      </c>
      <c r="E51" s="14"/>
      <c r="F51" s="15"/>
      <c r="G51" s="13" t="s">
        <v>6</v>
      </c>
      <c r="H51" s="12"/>
      <c r="I51" s="159"/>
      <c r="J51" s="159"/>
      <c r="K51" s="13" t="s">
        <v>6</v>
      </c>
      <c r="L51" s="12"/>
      <c r="M51" s="159"/>
      <c r="N51" s="159"/>
      <c r="O51" s="13" t="s">
        <v>6</v>
      </c>
      <c r="P51" s="160" t="str">
        <f t="shared" si="5"/>
        <v/>
      </c>
      <c r="Q51" s="160"/>
      <c r="R51" s="96" t="s">
        <v>6</v>
      </c>
    </row>
    <row r="52" spans="1:18">
      <c r="A52" s="7"/>
      <c r="B52" s="11"/>
      <c r="C52" s="12"/>
      <c r="D52" s="13" t="str">
        <f t="shared" si="4"/>
        <v/>
      </c>
      <c r="E52" s="14"/>
      <c r="F52" s="15"/>
      <c r="G52" s="13" t="s">
        <v>6</v>
      </c>
      <c r="H52" s="12"/>
      <c r="I52" s="159"/>
      <c r="J52" s="159"/>
      <c r="K52" s="13" t="s">
        <v>6</v>
      </c>
      <c r="L52" s="12"/>
      <c r="M52" s="159"/>
      <c r="N52" s="159"/>
      <c r="O52" s="13" t="s">
        <v>6</v>
      </c>
      <c r="P52" s="160" t="str">
        <f t="shared" si="5"/>
        <v/>
      </c>
      <c r="Q52" s="160"/>
      <c r="R52" s="96" t="s">
        <v>6</v>
      </c>
    </row>
    <row r="53" spans="1:18">
      <c r="A53" s="7"/>
      <c r="B53" s="11"/>
      <c r="C53" s="12"/>
      <c r="D53" s="13" t="str">
        <f t="shared" si="4"/>
        <v/>
      </c>
      <c r="E53" s="14"/>
      <c r="F53" s="15"/>
      <c r="G53" s="13" t="s">
        <v>6</v>
      </c>
      <c r="H53" s="12"/>
      <c r="I53" s="159"/>
      <c r="J53" s="159"/>
      <c r="K53" s="13" t="s">
        <v>6</v>
      </c>
      <c r="L53" s="12"/>
      <c r="M53" s="159"/>
      <c r="N53" s="159"/>
      <c r="O53" s="13" t="s">
        <v>6</v>
      </c>
      <c r="P53" s="160" t="str">
        <f t="shared" si="5"/>
        <v/>
      </c>
      <c r="Q53" s="160"/>
      <c r="R53" s="96" t="s">
        <v>6</v>
      </c>
    </row>
    <row r="54" spans="1:18">
      <c r="A54" s="7"/>
      <c r="B54" s="11"/>
      <c r="C54" s="12"/>
      <c r="D54" s="13" t="str">
        <f t="shared" si="2"/>
        <v/>
      </c>
      <c r="E54" s="14"/>
      <c r="F54" s="15"/>
      <c r="G54" s="13" t="s">
        <v>6</v>
      </c>
      <c r="H54" s="12"/>
      <c r="I54" s="159"/>
      <c r="J54" s="159"/>
      <c r="K54" s="13" t="s">
        <v>6</v>
      </c>
      <c r="L54" s="12"/>
      <c r="M54" s="159"/>
      <c r="N54" s="159"/>
      <c r="O54" s="13" t="s">
        <v>6</v>
      </c>
      <c r="P54" s="160" t="str">
        <f t="shared" si="3"/>
        <v/>
      </c>
      <c r="Q54" s="160"/>
      <c r="R54" s="96" t="s">
        <v>6</v>
      </c>
    </row>
    <row r="55" spans="1:18" ht="16.5" thickBot="1">
      <c r="A55" s="7"/>
      <c r="B55" s="19"/>
      <c r="C55" s="20"/>
      <c r="D55" s="21" t="str">
        <f t="shared" si="2"/>
        <v/>
      </c>
      <c r="E55" s="22"/>
      <c r="F55" s="23"/>
      <c r="G55" s="21" t="s">
        <v>6</v>
      </c>
      <c r="H55" s="20"/>
      <c r="I55" s="186"/>
      <c r="J55" s="186"/>
      <c r="K55" s="21" t="s">
        <v>6</v>
      </c>
      <c r="L55" s="20"/>
      <c r="M55" s="186"/>
      <c r="N55" s="186"/>
      <c r="O55" s="21" t="s">
        <v>24</v>
      </c>
      <c r="P55" s="185" t="str">
        <f t="shared" si="3"/>
        <v/>
      </c>
      <c r="Q55" s="185"/>
      <c r="R55" s="97" t="s">
        <v>6</v>
      </c>
    </row>
    <row r="56" spans="1:18" ht="6.75" customHeight="1" thickBot="1">
      <c r="A56" s="7"/>
      <c r="B56" s="8"/>
      <c r="C56" s="8"/>
      <c r="D56" s="8"/>
      <c r="E56" s="8"/>
      <c r="F56" s="7"/>
      <c r="G56" s="7"/>
      <c r="H56" s="7"/>
      <c r="I56" s="7"/>
      <c r="J56" s="7"/>
      <c r="K56" s="7"/>
      <c r="L56" s="7"/>
      <c r="M56" s="7"/>
      <c r="N56" s="7"/>
      <c r="O56" s="7"/>
      <c r="P56" s="7"/>
      <c r="Q56" s="7"/>
      <c r="R56" s="7"/>
    </row>
    <row r="57" spans="1:18" ht="15.75" customHeight="1">
      <c r="A57" s="7"/>
      <c r="B57" s="73"/>
      <c r="C57" s="147" t="s">
        <v>44</v>
      </c>
      <c r="D57" s="147"/>
      <c r="E57" s="69" t="str">
        <f>IFERROR(SMALL(D41:D55,1)&amp;"年","")</f>
        <v/>
      </c>
      <c r="F57" s="161" t="str">
        <f>IF(E57="","",SUMIF(D40:R55,LEFT(E57,3),P40:P55))</f>
        <v/>
      </c>
      <c r="G57" s="162"/>
      <c r="H57" s="62" t="str">
        <f>IF(F57&lt;&gt;"","瓩","")</f>
        <v/>
      </c>
      <c r="I57" s="60" t="str">
        <f>IFERROR((SMALL(D41:D55,1)+1)&amp;"年","")</f>
        <v/>
      </c>
      <c r="J57" s="161" t="str">
        <f>IF(I57="","",SUMIF(D40:R55,LEFT(I57,3),P40:P55)+F57)</f>
        <v/>
      </c>
      <c r="K57" s="162"/>
      <c r="L57" s="162"/>
      <c r="M57" s="62" t="str">
        <f>IF(J57&lt;&gt;"","瓩","")</f>
        <v/>
      </c>
      <c r="N57" s="60" t="str">
        <f>IFERROR((SMALL(D41:D55,1)+2)&amp;"年","")</f>
        <v/>
      </c>
      <c r="O57" s="161" t="str">
        <f>IF(N57="","",SUMIF(D40:R55,LEFT(N57,3),P40:P55)+J57)</f>
        <v/>
      </c>
      <c r="P57" s="162"/>
      <c r="Q57" s="162"/>
      <c r="R57" s="61" t="str">
        <f>IF(O57&lt;&gt;"","瓩","")</f>
        <v/>
      </c>
    </row>
    <row r="58" spans="1:18" ht="16.5" thickBot="1">
      <c r="A58" s="7"/>
      <c r="B58" s="57"/>
      <c r="C58" s="148"/>
      <c r="D58" s="148"/>
      <c r="E58" s="70" t="str">
        <f>IFERROR((SMALL(D41:D55,1)+3)&amp;"年","")</f>
        <v/>
      </c>
      <c r="F58" s="163" t="str">
        <f>IF(E58="","",SUMIF(D40:R55,LEFT(E58,3),P40:P55)+O57)</f>
        <v/>
      </c>
      <c r="G58" s="164"/>
      <c r="H58" s="63" t="str">
        <f>IF(F58&lt;&gt;"","瓩","")</f>
        <v/>
      </c>
      <c r="I58" s="58" t="str">
        <f>IFERROR((SMALL(D41:D55,1)+4)&amp;"年","")</f>
        <v/>
      </c>
      <c r="J58" s="163" t="str">
        <f>IF(I58="","",SUMIF(D40:R55,LEFT(I58,3),P40:P55)+F58)</f>
        <v/>
      </c>
      <c r="K58" s="164"/>
      <c r="L58" s="164"/>
      <c r="M58" s="63" t="str">
        <f>IF(J58&lt;&gt;"","瓩","")</f>
        <v/>
      </c>
      <c r="N58" s="58" t="str">
        <f>IFERROR((SMALL(D41:D55,1)+5)&amp;"年","")</f>
        <v/>
      </c>
      <c r="O58" s="163" t="str">
        <f>IF(N58="","",SUMIF(D40:R55,LEFT(N58,3),P40:P55)+J58)</f>
        <v/>
      </c>
      <c r="P58" s="164"/>
      <c r="Q58" s="164"/>
      <c r="R58" s="59" t="str">
        <f>IF(O58&lt;&gt;"","瓩","")</f>
        <v/>
      </c>
    </row>
    <row r="59" spans="1:18" ht="6" customHeight="1">
      <c r="A59" s="7"/>
      <c r="B59" s="8"/>
      <c r="C59" s="8"/>
      <c r="D59" s="8"/>
      <c r="E59" s="8"/>
      <c r="F59" s="7"/>
      <c r="G59" s="7"/>
      <c r="H59" s="7"/>
      <c r="I59" s="7"/>
      <c r="J59" s="7"/>
      <c r="K59" s="7"/>
      <c r="L59" s="7"/>
      <c r="M59" s="7"/>
      <c r="N59" s="7"/>
      <c r="O59" s="7"/>
      <c r="P59" s="7"/>
      <c r="Q59" s="7"/>
      <c r="R59" s="7"/>
    </row>
    <row r="60" spans="1:18" ht="16.5" thickBot="1">
      <c r="B60" s="8"/>
      <c r="C60" s="8"/>
      <c r="D60" s="8"/>
      <c r="E60" s="8"/>
      <c r="F60" s="7"/>
      <c r="G60" s="7"/>
      <c r="H60" s="7"/>
      <c r="I60" s="7"/>
      <c r="J60" s="7"/>
      <c r="K60" s="7"/>
      <c r="L60" s="7"/>
      <c r="M60" s="7"/>
      <c r="N60" s="7"/>
      <c r="O60" s="7"/>
      <c r="P60" s="102" t="str">
        <f>IF(附件一!P2&gt;0,"設備發電功率未達80%，請附上說明文件!","")</f>
        <v/>
      </c>
      <c r="Q60" s="7"/>
      <c r="R60" s="7"/>
    </row>
    <row r="61" spans="1:18" s="7" customFormat="1" thickBot="1">
      <c r="B61" s="165" t="s">
        <v>125</v>
      </c>
      <c r="C61" s="166"/>
      <c r="D61" s="166"/>
      <c r="E61" s="166"/>
      <c r="F61" s="166"/>
      <c r="G61" s="93" t="s">
        <v>129</v>
      </c>
      <c r="H61" s="31"/>
      <c r="I61" s="31"/>
      <c r="J61" s="92"/>
      <c r="K61" s="92"/>
      <c r="L61" s="184" t="s">
        <v>127</v>
      </c>
      <c r="M61" s="184"/>
      <c r="N61" s="184"/>
      <c r="O61" s="184"/>
      <c r="P61" s="195">
        <f>附件一!Q34+附件一!Q69+附件一!Q104</f>
        <v>0</v>
      </c>
      <c r="Q61" s="195"/>
      <c r="R61" s="32" t="s">
        <v>124</v>
      </c>
    </row>
    <row r="62" spans="1:18" s="7" customFormat="1" thickBot="1">
      <c r="B62" s="8"/>
      <c r="C62" s="8"/>
      <c r="D62" s="8"/>
      <c r="E62" s="8"/>
      <c r="L62" s="27"/>
      <c r="M62" s="27"/>
      <c r="N62" s="27"/>
      <c r="O62" s="27"/>
    </row>
    <row r="63" spans="1:18" s="7" customFormat="1" ht="16.5" customHeight="1" thickBot="1">
      <c r="B63" s="165" t="s">
        <v>58</v>
      </c>
      <c r="C63" s="166"/>
      <c r="D63" s="166"/>
      <c r="E63" s="166"/>
      <c r="F63" s="166"/>
      <c r="G63" s="93" t="s">
        <v>130</v>
      </c>
      <c r="H63" s="31"/>
      <c r="I63" s="31"/>
      <c r="J63" s="92"/>
      <c r="K63" s="92"/>
      <c r="L63" s="196" t="s">
        <v>128</v>
      </c>
      <c r="M63" s="196"/>
      <c r="N63" s="196"/>
      <c r="O63" s="196"/>
      <c r="P63" s="195">
        <f>附件二!N34+附件二!N68</f>
        <v>0</v>
      </c>
      <c r="Q63" s="195"/>
      <c r="R63" s="32" t="s">
        <v>124</v>
      </c>
    </row>
    <row r="64" spans="1:18" s="7" customFormat="1" thickBot="1">
      <c r="B64" s="8"/>
      <c r="C64" s="8"/>
      <c r="D64" s="8"/>
      <c r="E64" s="8"/>
      <c r="L64" s="27"/>
      <c r="M64" s="27"/>
      <c r="N64" s="27"/>
      <c r="O64" s="27"/>
      <c r="P64" s="117" t="str">
        <f>IF(附件三!P2&gt;0,"儲能設備放電功率不足，請附上說明文件!","")</f>
        <v/>
      </c>
    </row>
    <row r="65" spans="1:18" s="7" customFormat="1" ht="16.5" customHeight="1" thickBot="1">
      <c r="B65" s="165" t="s">
        <v>126</v>
      </c>
      <c r="C65" s="166"/>
      <c r="D65" s="166"/>
      <c r="E65" s="166"/>
      <c r="F65" s="166"/>
      <c r="G65" s="93" t="s">
        <v>131</v>
      </c>
      <c r="H65" s="31"/>
      <c r="I65" s="31"/>
      <c r="J65" s="92"/>
      <c r="K65" s="92"/>
      <c r="L65" s="196" t="s">
        <v>128</v>
      </c>
      <c r="M65" s="196"/>
      <c r="N65" s="196"/>
      <c r="O65" s="196"/>
      <c r="P65" s="195">
        <f>附件三!O33</f>
        <v>0</v>
      </c>
      <c r="Q65" s="195"/>
      <c r="R65" s="32" t="s">
        <v>124</v>
      </c>
    </row>
    <row r="66" spans="1:18">
      <c r="B66" s="8"/>
      <c r="C66" s="8"/>
      <c r="D66" s="8"/>
      <c r="E66" s="8"/>
      <c r="F66" s="7"/>
      <c r="G66" s="7"/>
      <c r="H66" s="7"/>
      <c r="I66" s="7"/>
      <c r="J66" s="7"/>
      <c r="K66" s="7"/>
      <c r="L66" s="7"/>
      <c r="M66" s="7"/>
      <c r="N66" s="7"/>
      <c r="O66" s="7"/>
      <c r="P66" s="7"/>
      <c r="Q66" s="7"/>
      <c r="R66" s="7"/>
    </row>
    <row r="67" spans="1:18">
      <c r="B67" s="8"/>
      <c r="C67" s="8"/>
      <c r="D67" s="8"/>
      <c r="E67" s="27"/>
      <c r="F67" s="193"/>
      <c r="G67" s="193"/>
      <c r="H67" s="193"/>
      <c r="I67" s="175" t="s">
        <v>96</v>
      </c>
      <c r="J67" s="175"/>
      <c r="K67" s="175"/>
      <c r="L67" s="175"/>
      <c r="M67" s="189">
        <f>P61+P63+P65</f>
        <v>0</v>
      </c>
      <c r="N67" s="190"/>
      <c r="O67" s="194" t="str">
        <f>IF((M33+M67)&lt;(IF(O22="",0,O22)+IF(O58="",0,O58)),"規劃及完成履行量不足總義務量","")</f>
        <v/>
      </c>
      <c r="P67" s="194"/>
      <c r="Q67" s="194"/>
      <c r="R67" s="194"/>
    </row>
    <row r="68" spans="1:18">
      <c r="B68" s="8"/>
      <c r="C68" s="8"/>
      <c r="D68" s="8"/>
      <c r="E68" s="8"/>
      <c r="F68" s="7"/>
      <c r="G68" s="7"/>
      <c r="H68" s="7"/>
      <c r="I68" s="7"/>
      <c r="J68" s="7"/>
      <c r="K68" s="7"/>
      <c r="L68" s="7"/>
      <c r="M68" s="7"/>
      <c r="N68" s="7"/>
      <c r="O68" s="194" t="str">
        <f>IF((M67)&lt;(IF(O58="",0,O58)),"完成履行量不足","")</f>
        <v/>
      </c>
      <c r="P68" s="194"/>
      <c r="Q68" s="194"/>
      <c r="R68" s="194"/>
    </row>
    <row r="69" spans="1:18">
      <c r="B69" s="8"/>
      <c r="C69" s="8"/>
      <c r="D69" s="8"/>
      <c r="E69" s="8"/>
      <c r="F69" s="7"/>
      <c r="G69" s="7"/>
      <c r="H69" s="7"/>
      <c r="I69" s="7"/>
      <c r="J69" s="7"/>
      <c r="K69" s="7"/>
      <c r="L69" s="7"/>
      <c r="M69" s="7"/>
      <c r="N69" s="7"/>
      <c r="O69" s="119"/>
      <c r="P69" s="119"/>
      <c r="Q69" s="119"/>
      <c r="R69" s="119"/>
    </row>
    <row r="70" spans="1:18">
      <c r="B70" s="8"/>
      <c r="C70" s="8"/>
      <c r="D70" s="8"/>
      <c r="E70" s="8"/>
      <c r="F70" s="7"/>
      <c r="G70" s="7"/>
      <c r="H70" s="7"/>
      <c r="I70" s="7"/>
      <c r="J70" s="7"/>
      <c r="K70" s="7"/>
      <c r="L70" s="7"/>
      <c r="M70" s="7"/>
      <c r="N70" s="7"/>
      <c r="O70" s="119"/>
      <c r="P70" s="119"/>
      <c r="Q70" s="119"/>
      <c r="R70" s="119"/>
    </row>
    <row r="71" spans="1:18">
      <c r="B71" s="8"/>
      <c r="C71" s="8"/>
      <c r="D71" s="8"/>
      <c r="E71" s="8"/>
      <c r="F71" s="7"/>
      <c r="G71" s="7"/>
      <c r="H71" s="7"/>
      <c r="I71" s="7"/>
      <c r="J71" s="7"/>
      <c r="K71" s="7"/>
      <c r="L71" s="7"/>
      <c r="M71" s="7"/>
      <c r="N71" s="7"/>
      <c r="O71" s="119"/>
      <c r="P71" s="119"/>
      <c r="Q71" s="119"/>
      <c r="R71" s="119"/>
    </row>
    <row r="72" spans="1:18">
      <c r="B72" s="191" t="s">
        <v>89</v>
      </c>
      <c r="C72" s="192"/>
      <c r="D72" s="192"/>
      <c r="E72" s="188"/>
      <c r="F72" s="188"/>
      <c r="G72" s="188"/>
      <c r="H72" s="192" t="s">
        <v>90</v>
      </c>
      <c r="I72" s="188"/>
      <c r="J72" s="188"/>
      <c r="K72" s="188"/>
      <c r="L72" s="192" t="s">
        <v>91</v>
      </c>
      <c r="M72" s="192"/>
      <c r="N72" s="192"/>
      <c r="O72" s="187"/>
      <c r="P72" s="188"/>
      <c r="Q72" s="188"/>
      <c r="R72" s="188"/>
    </row>
    <row r="73" spans="1:18">
      <c r="B73" s="192"/>
      <c r="C73" s="192"/>
      <c r="D73" s="192"/>
      <c r="E73" s="188"/>
      <c r="F73" s="188"/>
      <c r="G73" s="188"/>
      <c r="H73" s="192"/>
      <c r="I73" s="188"/>
      <c r="J73" s="188"/>
      <c r="K73" s="188"/>
      <c r="L73" s="192"/>
      <c r="M73" s="192"/>
      <c r="N73" s="192"/>
      <c r="O73" s="188"/>
      <c r="P73" s="188"/>
      <c r="Q73" s="188"/>
      <c r="R73" s="188"/>
    </row>
    <row r="74" spans="1:18">
      <c r="B74" s="8"/>
      <c r="C74" s="8"/>
      <c r="D74" s="8"/>
      <c r="E74" s="8"/>
      <c r="F74" s="7"/>
      <c r="G74" s="7"/>
      <c r="H74" s="7"/>
      <c r="I74" s="7"/>
      <c r="J74" s="7"/>
      <c r="K74" s="7"/>
      <c r="L74" s="7"/>
      <c r="M74" s="7"/>
      <c r="N74" s="7"/>
      <c r="O74" s="7"/>
      <c r="P74" s="7"/>
      <c r="Q74" s="7"/>
      <c r="R74" s="7"/>
    </row>
    <row r="75" spans="1:18">
      <c r="A75" s="99"/>
      <c r="B75" s="99"/>
      <c r="C75" s="99"/>
      <c r="E75" s="99"/>
      <c r="G75" s="99"/>
      <c r="H75" s="99" t="s">
        <v>206</v>
      </c>
      <c r="I75" s="99"/>
      <c r="J75" s="99"/>
      <c r="K75" s="99"/>
      <c r="L75" s="99"/>
      <c r="M75" s="99"/>
      <c r="N75" s="99"/>
      <c r="O75" s="99"/>
      <c r="P75" s="99"/>
      <c r="Q75" s="99"/>
      <c r="R75" s="99"/>
    </row>
    <row r="76" spans="1:18">
      <c r="A76" s="99"/>
      <c r="B76" s="99" t="s">
        <v>237</v>
      </c>
      <c r="D76" s="99"/>
      <c r="E76" s="99"/>
      <c r="G76" s="99"/>
      <c r="H76" s="99"/>
      <c r="I76" s="99"/>
      <c r="J76" s="99"/>
      <c r="K76" s="99"/>
      <c r="L76" s="99"/>
      <c r="M76" s="99"/>
      <c r="N76" s="99"/>
      <c r="O76" s="99"/>
      <c r="P76" s="99"/>
      <c r="Q76" s="99"/>
      <c r="R76" s="99"/>
    </row>
    <row r="77" spans="1:18">
      <c r="A77" s="99"/>
      <c r="B77" s="99" t="s">
        <v>207</v>
      </c>
      <c r="D77" s="99"/>
      <c r="E77" s="99"/>
      <c r="G77" s="99"/>
      <c r="H77" s="99"/>
      <c r="I77" s="99"/>
      <c r="J77" s="99"/>
      <c r="K77" s="99"/>
      <c r="L77" s="99"/>
      <c r="M77" s="99"/>
      <c r="N77" s="99"/>
      <c r="O77" s="99"/>
      <c r="P77" s="99"/>
      <c r="Q77" s="99"/>
      <c r="R77" s="99"/>
    </row>
    <row r="78" spans="1:18">
      <c r="A78" s="99"/>
      <c r="B78" s="99" t="s">
        <v>215</v>
      </c>
      <c r="D78" s="99"/>
      <c r="E78" s="99"/>
      <c r="G78" s="99"/>
      <c r="H78" s="99"/>
      <c r="I78" s="99"/>
      <c r="J78" s="99"/>
      <c r="K78" s="99"/>
      <c r="L78" s="99"/>
      <c r="M78" s="99"/>
      <c r="N78" s="99"/>
      <c r="O78" s="99"/>
      <c r="P78" s="99"/>
      <c r="Q78" s="99"/>
      <c r="R78" s="99"/>
    </row>
    <row r="79" spans="1:18">
      <c r="A79" s="99"/>
      <c r="B79" s="99" t="s">
        <v>245</v>
      </c>
      <c r="D79" s="99"/>
      <c r="E79" s="99"/>
      <c r="G79" s="99"/>
      <c r="H79" s="99"/>
      <c r="I79" s="99"/>
      <c r="J79" s="99"/>
      <c r="K79" s="99"/>
      <c r="L79" s="99"/>
      <c r="M79" s="99"/>
      <c r="N79" s="99"/>
      <c r="O79" s="99"/>
      <c r="P79" s="99"/>
      <c r="Q79" s="99"/>
      <c r="R79" s="99"/>
    </row>
    <row r="80" spans="1:18">
      <c r="A80" s="99"/>
      <c r="B80" s="99" t="s">
        <v>246</v>
      </c>
      <c r="D80" s="99"/>
      <c r="E80" s="99"/>
      <c r="G80" s="99"/>
      <c r="H80" s="99"/>
      <c r="I80" s="99"/>
      <c r="J80" s="99"/>
      <c r="K80" s="99"/>
      <c r="L80" s="99"/>
      <c r="M80" s="99"/>
      <c r="N80" s="99"/>
      <c r="O80" s="99"/>
      <c r="P80" s="99"/>
      <c r="Q80" s="99"/>
      <c r="R80" s="99"/>
    </row>
    <row r="81" spans="1:18">
      <c r="A81" s="99"/>
      <c r="B81" s="99" t="s">
        <v>247</v>
      </c>
      <c r="D81" s="99"/>
      <c r="E81" s="99"/>
      <c r="G81" s="99"/>
      <c r="H81" s="99"/>
      <c r="I81" s="99"/>
      <c r="J81" s="99"/>
      <c r="K81" s="99"/>
      <c r="L81" s="99"/>
      <c r="M81" s="99"/>
      <c r="N81" s="99"/>
      <c r="O81" s="99"/>
      <c r="P81" s="99"/>
      <c r="Q81" s="99"/>
      <c r="R81" s="99"/>
    </row>
    <row r="82" spans="1:18">
      <c r="A82" s="99"/>
      <c r="B82" s="99" t="s">
        <v>244</v>
      </c>
      <c r="D82" s="99"/>
      <c r="E82" s="99"/>
      <c r="G82" s="99"/>
      <c r="H82" s="99"/>
      <c r="I82" s="99"/>
      <c r="J82" s="99"/>
      <c r="K82" s="99"/>
      <c r="L82" s="99"/>
      <c r="M82" s="99"/>
      <c r="N82" s="99"/>
      <c r="O82" s="99"/>
      <c r="P82" s="99"/>
      <c r="Q82" s="99"/>
      <c r="R82" s="99"/>
    </row>
    <row r="83" spans="1:18">
      <c r="A83" s="99"/>
      <c r="B83" s="99" t="s">
        <v>208</v>
      </c>
      <c r="D83" s="99"/>
      <c r="E83" s="99"/>
      <c r="G83" s="99"/>
      <c r="H83" s="99"/>
      <c r="I83" s="99"/>
      <c r="J83" s="99"/>
      <c r="K83" s="99"/>
      <c r="L83" s="99"/>
      <c r="M83" s="99"/>
      <c r="N83" s="99"/>
      <c r="O83" s="99"/>
      <c r="P83" s="99"/>
      <c r="Q83" s="99"/>
      <c r="R83" s="99"/>
    </row>
    <row r="84" spans="1:18">
      <c r="A84" s="99"/>
      <c r="B84" s="99" t="s">
        <v>249</v>
      </c>
      <c r="D84" s="99"/>
      <c r="E84" s="99"/>
      <c r="G84" s="99"/>
      <c r="H84" s="99"/>
      <c r="I84" s="99"/>
      <c r="J84" s="99"/>
      <c r="K84" s="99"/>
      <c r="L84" s="99"/>
      <c r="M84" s="99"/>
      <c r="N84" s="99"/>
      <c r="O84" s="99"/>
      <c r="P84" s="99"/>
      <c r="Q84" s="99"/>
      <c r="R84" s="99"/>
    </row>
    <row r="85" spans="1:18">
      <c r="A85" s="99"/>
      <c r="B85" s="99" t="s">
        <v>209</v>
      </c>
      <c r="D85" s="99"/>
      <c r="E85" s="99"/>
      <c r="G85" s="99"/>
      <c r="H85" s="99"/>
      <c r="I85" s="99"/>
      <c r="J85" s="99"/>
      <c r="K85" s="99"/>
      <c r="L85" s="99"/>
      <c r="M85" s="99"/>
      <c r="N85" s="99"/>
      <c r="O85" s="99"/>
      <c r="P85" s="99"/>
      <c r="Q85" s="99"/>
      <c r="R85" s="99"/>
    </row>
    <row r="86" spans="1:18">
      <c r="A86" s="99"/>
      <c r="B86" s="99" t="s">
        <v>250</v>
      </c>
      <c r="D86" s="99"/>
      <c r="E86" s="99"/>
      <c r="G86" s="99"/>
      <c r="H86" s="99"/>
      <c r="I86" s="99"/>
      <c r="J86" s="99"/>
      <c r="K86" s="99"/>
      <c r="L86" s="99"/>
      <c r="M86" s="99"/>
      <c r="N86" s="99"/>
      <c r="O86" s="99"/>
      <c r="P86" s="99"/>
      <c r="Q86" s="99"/>
      <c r="R86" s="99"/>
    </row>
    <row r="87" spans="1:18" ht="36" customHeight="1">
      <c r="A87" s="99"/>
      <c r="B87" s="120" t="s">
        <v>251</v>
      </c>
      <c r="C87" s="120"/>
      <c r="D87" s="120"/>
      <c r="E87" s="120"/>
      <c r="F87" s="120"/>
      <c r="G87" s="120"/>
      <c r="H87" s="120"/>
      <c r="I87" s="120"/>
      <c r="J87" s="120"/>
      <c r="K87" s="120"/>
      <c r="L87" s="120"/>
      <c r="M87" s="120"/>
      <c r="N87" s="120"/>
      <c r="O87" s="120"/>
      <c r="P87" s="120"/>
      <c r="Q87" s="120"/>
      <c r="R87" s="120"/>
    </row>
    <row r="88" spans="1:18">
      <c r="A88" s="99"/>
      <c r="B88" s="99" t="s">
        <v>238</v>
      </c>
      <c r="D88" s="99"/>
      <c r="E88" s="99"/>
      <c r="G88" s="99"/>
      <c r="H88" s="99"/>
      <c r="I88" s="99"/>
      <c r="J88" s="99"/>
      <c r="K88" s="99"/>
      <c r="L88" s="99"/>
      <c r="M88" s="99"/>
      <c r="N88" s="99"/>
      <c r="O88" s="99"/>
      <c r="P88" s="99"/>
      <c r="Q88" s="99"/>
      <c r="R88" s="99"/>
    </row>
    <row r="89" spans="1:18">
      <c r="A89" s="99"/>
      <c r="B89" s="108" t="s">
        <v>216</v>
      </c>
      <c r="C89" s="109"/>
      <c r="D89" s="103"/>
      <c r="E89" s="103"/>
      <c r="F89" s="110"/>
      <c r="G89" s="103"/>
      <c r="H89" s="103"/>
      <c r="I89" s="103"/>
      <c r="J89" s="103"/>
      <c r="K89" s="103"/>
      <c r="L89" s="103"/>
      <c r="M89" s="103"/>
      <c r="N89" s="103"/>
      <c r="O89" s="103"/>
      <c r="P89" s="103"/>
      <c r="Q89" s="104"/>
      <c r="R89" s="99"/>
    </row>
    <row r="90" spans="1:18" ht="19.5" customHeight="1">
      <c r="A90" s="99"/>
      <c r="B90" s="121" t="s">
        <v>229</v>
      </c>
      <c r="C90" s="122"/>
      <c r="D90" s="123"/>
      <c r="E90" s="108" t="s">
        <v>210</v>
      </c>
      <c r="F90" s="112"/>
      <c r="G90" s="103"/>
      <c r="H90" s="111">
        <v>1250</v>
      </c>
      <c r="I90" s="108" t="s">
        <v>218</v>
      </c>
      <c r="J90" s="110"/>
      <c r="K90" s="104"/>
      <c r="L90" s="111">
        <v>2500</v>
      </c>
      <c r="M90" s="108" t="s">
        <v>241</v>
      </c>
      <c r="N90" s="110"/>
      <c r="O90" s="103"/>
      <c r="P90" s="112"/>
      <c r="Q90" s="111">
        <v>5300</v>
      </c>
      <c r="R90" s="99"/>
    </row>
    <row r="91" spans="1:18" ht="19.5" customHeight="1">
      <c r="A91" s="99"/>
      <c r="B91" s="124"/>
      <c r="C91" s="120"/>
      <c r="D91" s="125"/>
      <c r="E91" s="108" t="s">
        <v>217</v>
      </c>
      <c r="F91" s="112"/>
      <c r="G91" s="108"/>
      <c r="H91" s="111">
        <v>1750</v>
      </c>
      <c r="I91" s="108" t="s">
        <v>212</v>
      </c>
      <c r="J91" s="110"/>
      <c r="K91" s="104"/>
      <c r="L91" s="111">
        <v>3750</v>
      </c>
      <c r="M91" s="108" t="s">
        <v>242</v>
      </c>
      <c r="N91" s="110"/>
      <c r="O91" s="103"/>
      <c r="P91" s="112"/>
      <c r="Q91" s="111">
        <v>6600</v>
      </c>
      <c r="R91" s="99"/>
    </row>
    <row r="92" spans="1:18" ht="19.5" customHeight="1">
      <c r="A92" s="99"/>
      <c r="B92" s="126"/>
      <c r="C92" s="127"/>
      <c r="D92" s="128"/>
      <c r="E92" s="108" t="s">
        <v>214</v>
      </c>
      <c r="F92" s="112"/>
      <c r="G92" s="108"/>
      <c r="H92" s="111">
        <v>3900</v>
      </c>
      <c r="I92" s="108" t="s">
        <v>213</v>
      </c>
      <c r="J92" s="110"/>
      <c r="K92" s="112"/>
      <c r="L92" s="107">
        <v>6400</v>
      </c>
      <c r="M92" s="113" t="s">
        <v>211</v>
      </c>
      <c r="N92" s="106"/>
      <c r="O92" s="105"/>
      <c r="P92" s="114"/>
      <c r="Q92" s="107">
        <v>7200</v>
      </c>
      <c r="R92" s="99"/>
    </row>
    <row r="93" spans="1:18">
      <c r="A93" s="99"/>
      <c r="B93" s="99" t="s">
        <v>219</v>
      </c>
      <c r="I93" s="99"/>
      <c r="J93" s="99"/>
      <c r="K93" s="99"/>
      <c r="L93" s="99"/>
      <c r="M93" s="99"/>
      <c r="N93" s="99"/>
      <c r="O93" s="99"/>
      <c r="R93" s="99"/>
    </row>
    <row r="94" spans="1:18">
      <c r="A94" s="99"/>
      <c r="B94" s="99" t="s">
        <v>220</v>
      </c>
      <c r="I94" s="99"/>
      <c r="J94" s="99"/>
      <c r="K94" s="99"/>
      <c r="L94" s="99"/>
      <c r="M94" s="99"/>
      <c r="N94" s="99"/>
      <c r="O94" s="99"/>
      <c r="P94" s="99"/>
      <c r="Q94" s="99"/>
      <c r="R94" s="99"/>
    </row>
    <row r="95" spans="1:18">
      <c r="A95" s="99"/>
      <c r="B95" s="99" t="s">
        <v>230</v>
      </c>
      <c r="C95" s="99"/>
      <c r="D95" s="99"/>
      <c r="E95" s="99" t="s">
        <v>221</v>
      </c>
      <c r="F95" s="99"/>
      <c r="G95" s="99"/>
      <c r="H95" s="99"/>
      <c r="I95" s="99"/>
      <c r="J95" s="99"/>
      <c r="K95" s="99"/>
      <c r="L95" s="99"/>
      <c r="M95" s="99"/>
      <c r="N95" s="99"/>
      <c r="O95" s="99"/>
      <c r="P95" s="99"/>
      <c r="Q95" s="99"/>
      <c r="R95" s="99"/>
    </row>
    <row r="96" spans="1:18">
      <c r="A96" s="99"/>
      <c r="B96" s="99" t="s">
        <v>231</v>
      </c>
      <c r="D96" s="99" t="s">
        <v>222</v>
      </c>
      <c r="E96" s="99"/>
      <c r="F96" s="99"/>
      <c r="G96" s="99"/>
      <c r="H96" s="99"/>
      <c r="I96" s="99"/>
      <c r="J96" s="99"/>
      <c r="K96" s="99"/>
      <c r="L96" s="99"/>
      <c r="M96" s="99"/>
      <c r="N96" s="99"/>
      <c r="O96" s="99"/>
      <c r="P96" s="99"/>
      <c r="Q96" s="99"/>
      <c r="R96" s="99"/>
    </row>
    <row r="97" spans="1:18">
      <c r="A97" s="99"/>
      <c r="B97" s="99" t="s">
        <v>232</v>
      </c>
      <c r="D97" s="99"/>
      <c r="E97" s="99" t="s">
        <v>223</v>
      </c>
      <c r="F97" s="99"/>
      <c r="G97" s="99"/>
      <c r="H97" s="99"/>
      <c r="I97" s="99"/>
      <c r="J97" s="99"/>
      <c r="K97" s="99"/>
      <c r="L97" s="99"/>
      <c r="M97" s="99"/>
      <c r="N97" s="99"/>
      <c r="O97" s="99"/>
      <c r="P97" s="99"/>
      <c r="Q97" s="99"/>
      <c r="R97" s="99"/>
    </row>
    <row r="98" spans="1:18">
      <c r="A98" s="99"/>
      <c r="B98" s="99" t="s">
        <v>233</v>
      </c>
      <c r="D98" s="99"/>
      <c r="E98" s="99"/>
      <c r="F98" s="99" t="s">
        <v>224</v>
      </c>
      <c r="G98" s="99"/>
      <c r="H98" s="99"/>
      <c r="I98" s="99"/>
      <c r="J98" s="99"/>
      <c r="K98" s="99"/>
      <c r="L98" s="99"/>
      <c r="M98" s="99"/>
      <c r="N98" s="99"/>
      <c r="O98" s="99"/>
      <c r="P98" s="99"/>
      <c r="Q98" s="99"/>
      <c r="R98" s="99"/>
    </row>
    <row r="99" spans="1:18">
      <c r="A99" s="99"/>
      <c r="B99" s="99" t="s">
        <v>225</v>
      </c>
      <c r="D99" s="99"/>
      <c r="E99" s="99"/>
      <c r="F99" s="99"/>
      <c r="G99" s="99"/>
      <c r="H99" s="99"/>
      <c r="I99" s="99"/>
      <c r="J99" s="99"/>
      <c r="K99" s="99"/>
      <c r="L99" s="99"/>
      <c r="M99" s="99"/>
      <c r="N99" s="99"/>
      <c r="O99" s="99"/>
      <c r="P99" s="99"/>
      <c r="Q99" s="99"/>
      <c r="R99" s="99"/>
    </row>
    <row r="100" spans="1:18">
      <c r="A100" s="99"/>
      <c r="B100" s="99" t="s">
        <v>230</v>
      </c>
      <c r="D100" s="99"/>
      <c r="E100" s="99" t="s">
        <v>226</v>
      </c>
      <c r="F100" s="99"/>
      <c r="G100" s="99"/>
      <c r="H100" s="99"/>
      <c r="I100" s="99"/>
      <c r="J100" s="99"/>
      <c r="K100" s="99"/>
      <c r="L100" s="99"/>
      <c r="M100" s="99"/>
      <c r="N100" s="99"/>
      <c r="O100" s="99"/>
      <c r="P100" s="99"/>
      <c r="Q100" s="99"/>
      <c r="R100" s="99"/>
    </row>
    <row r="101" spans="1:18">
      <c r="A101" s="99"/>
      <c r="B101" s="99" t="s">
        <v>231</v>
      </c>
      <c r="C101" s="8"/>
      <c r="D101" s="99" t="s">
        <v>227</v>
      </c>
      <c r="E101" s="99"/>
      <c r="F101" s="99"/>
      <c r="G101" s="99"/>
      <c r="H101" s="99"/>
      <c r="I101" s="99"/>
      <c r="J101" s="99"/>
      <c r="K101" s="99"/>
      <c r="L101" s="99"/>
      <c r="M101" s="99"/>
      <c r="N101" s="99"/>
      <c r="O101" s="99"/>
      <c r="P101" s="99"/>
      <c r="Q101" s="99"/>
      <c r="R101" s="99"/>
    </row>
    <row r="102" spans="1:18">
      <c r="A102" s="99"/>
      <c r="B102" s="99" t="s">
        <v>232</v>
      </c>
      <c r="C102" s="8"/>
      <c r="D102" s="99"/>
      <c r="E102" s="99" t="s">
        <v>228</v>
      </c>
      <c r="F102" s="99"/>
      <c r="G102" s="99"/>
      <c r="H102" s="99"/>
      <c r="I102" s="99"/>
      <c r="J102" s="99"/>
      <c r="K102" s="99"/>
      <c r="L102" s="99"/>
      <c r="M102" s="99"/>
      <c r="N102" s="99"/>
      <c r="O102" s="99"/>
      <c r="P102" s="99"/>
      <c r="Q102" s="99"/>
      <c r="R102" s="99"/>
    </row>
    <row r="103" spans="1:18">
      <c r="A103" s="99"/>
      <c r="B103" s="99" t="s">
        <v>234</v>
      </c>
      <c r="C103" s="8"/>
      <c r="D103" s="99"/>
      <c r="E103" s="99"/>
      <c r="F103" s="99"/>
      <c r="G103" s="99" t="s">
        <v>235</v>
      </c>
      <c r="H103" s="99"/>
      <c r="I103" s="99"/>
      <c r="J103" s="99"/>
      <c r="K103" s="99"/>
      <c r="L103" s="99"/>
      <c r="M103" s="99"/>
      <c r="N103" s="99"/>
      <c r="O103" s="99"/>
      <c r="P103" s="99"/>
      <c r="Q103" s="99"/>
      <c r="R103" s="99"/>
    </row>
    <row r="104" spans="1:18">
      <c r="A104" s="99"/>
      <c r="B104" s="8"/>
      <c r="C104" s="8"/>
      <c r="D104" s="99"/>
      <c r="E104" s="99"/>
      <c r="F104" s="99"/>
      <c r="G104" s="99"/>
      <c r="H104" s="99"/>
      <c r="I104" s="99"/>
      <c r="J104" s="99"/>
      <c r="K104" s="99"/>
      <c r="L104" s="99"/>
      <c r="M104" s="99"/>
      <c r="N104" s="99"/>
      <c r="O104" s="99"/>
      <c r="P104" s="99"/>
      <c r="Q104" s="99"/>
      <c r="R104" s="99"/>
    </row>
    <row r="105" spans="1:18">
      <c r="A105" s="99"/>
      <c r="B105" s="8"/>
      <c r="C105" s="8"/>
      <c r="D105" s="99"/>
      <c r="E105" s="99"/>
      <c r="F105" s="99"/>
      <c r="G105" s="99"/>
      <c r="H105" s="99"/>
      <c r="I105" s="99"/>
      <c r="J105" s="99"/>
      <c r="K105" s="99"/>
      <c r="L105" s="99"/>
      <c r="M105" s="99"/>
      <c r="N105" s="99"/>
      <c r="O105" s="99"/>
      <c r="P105" s="99"/>
      <c r="Q105" s="99"/>
      <c r="R105" s="99"/>
    </row>
    <row r="106" spans="1:18">
      <c r="A106" s="99"/>
      <c r="B106" s="8"/>
      <c r="C106" s="8"/>
      <c r="D106" s="99"/>
      <c r="E106" s="99"/>
      <c r="F106" s="99"/>
      <c r="G106" s="99"/>
      <c r="H106" s="99"/>
      <c r="I106" s="99"/>
      <c r="J106" s="99"/>
      <c r="K106" s="99"/>
      <c r="L106" s="99"/>
      <c r="M106" s="99"/>
      <c r="N106" s="99"/>
      <c r="O106" s="99"/>
      <c r="P106" s="99"/>
      <c r="Q106" s="99"/>
      <c r="R106" s="99"/>
    </row>
    <row r="107" spans="1:18">
      <c r="A107" s="99"/>
      <c r="B107" s="8"/>
      <c r="C107" s="8"/>
      <c r="D107" s="99"/>
      <c r="E107" s="99"/>
      <c r="F107" s="99"/>
      <c r="G107" s="99"/>
      <c r="H107" s="99"/>
      <c r="I107" s="99"/>
      <c r="J107" s="99"/>
      <c r="K107" s="99"/>
      <c r="L107" s="99"/>
      <c r="M107" s="99"/>
      <c r="N107" s="99"/>
      <c r="O107" s="99"/>
      <c r="P107" s="99"/>
      <c r="Q107" s="99"/>
      <c r="R107" s="99"/>
    </row>
    <row r="108" spans="1:18">
      <c r="A108" s="99"/>
      <c r="B108" s="8"/>
      <c r="C108" s="8"/>
      <c r="D108" s="99"/>
      <c r="E108" s="99"/>
      <c r="F108" s="99"/>
      <c r="G108" s="99"/>
      <c r="H108" s="99"/>
      <c r="I108" s="99"/>
      <c r="J108" s="99"/>
      <c r="K108" s="99"/>
      <c r="L108" s="99"/>
      <c r="M108" s="99"/>
      <c r="N108" s="99"/>
      <c r="O108" s="99"/>
      <c r="P108" s="99"/>
      <c r="Q108" s="99"/>
      <c r="R108" s="99"/>
    </row>
    <row r="109" spans="1:18">
      <c r="A109" s="99"/>
      <c r="D109" s="99"/>
      <c r="E109" s="99"/>
      <c r="F109" s="99"/>
      <c r="G109" s="99"/>
      <c r="H109" s="99"/>
      <c r="I109" s="99"/>
      <c r="J109" s="99"/>
      <c r="K109" s="99"/>
      <c r="L109" s="99"/>
      <c r="M109" s="99"/>
      <c r="N109" s="99"/>
      <c r="O109" s="99"/>
      <c r="P109" s="99"/>
      <c r="Q109" s="99"/>
      <c r="R109" s="99"/>
    </row>
    <row r="110" spans="1:18">
      <c r="A110" s="99"/>
      <c r="D110" s="99"/>
      <c r="E110" s="99"/>
      <c r="F110" s="99"/>
      <c r="G110" s="99"/>
      <c r="H110" s="99"/>
      <c r="I110" s="99"/>
      <c r="J110" s="99"/>
      <c r="K110" s="99"/>
      <c r="L110" s="99"/>
      <c r="M110" s="99"/>
      <c r="N110" s="99"/>
      <c r="O110" s="99"/>
      <c r="P110" s="99"/>
      <c r="Q110" s="99"/>
      <c r="R110" s="99"/>
    </row>
  </sheetData>
  <sheetProtection algorithmName="SHA-512" hashValue="jHB+B2GcMjWq+FgL4f98NTpy3ZQwhg1RQiig6wWZATQpnRo0sF3V+By2vA5Eqr8tXgrMRL5nwF/TCyPyrvhxgA==" saltValue="qGCSlZ08mi6fZcI1sdqxxg==" spinCount="100000" sheet="1" objects="1" scenarios="1"/>
  <protectedRanges>
    <protectedRange sqref="D5:D6 O5:O6 B10:C19 E10:F19 H10:J19 L10:N19 P26 J28 F31 E72 I72 O72 B41:C55 E41:F55 H41:J55 L41:N55" name="範圍1"/>
  </protectedRanges>
  <mergeCells count="144">
    <mergeCell ref="P50:Q50"/>
    <mergeCell ref="I51:J51"/>
    <mergeCell ref="M51:N51"/>
    <mergeCell ref="P51:Q51"/>
    <mergeCell ref="I52:J52"/>
    <mergeCell ref="M52:N52"/>
    <mergeCell ref="P52:Q52"/>
    <mergeCell ref="I53:J53"/>
    <mergeCell ref="M53:N53"/>
    <mergeCell ref="P53:Q53"/>
    <mergeCell ref="I18:J18"/>
    <mergeCell ref="M18:N18"/>
    <mergeCell ref="P18:Q18"/>
    <mergeCell ref="I19:J19"/>
    <mergeCell ref="M19:N19"/>
    <mergeCell ref="P19:Q19"/>
    <mergeCell ref="I16:J16"/>
    <mergeCell ref="M16:N16"/>
    <mergeCell ref="P16:Q16"/>
    <mergeCell ref="I17:J17"/>
    <mergeCell ref="M17:N17"/>
    <mergeCell ref="P17:Q17"/>
    <mergeCell ref="I14:J14"/>
    <mergeCell ref="M14:N14"/>
    <mergeCell ref="P14:Q14"/>
    <mergeCell ref="I15:J15"/>
    <mergeCell ref="M15:N15"/>
    <mergeCell ref="P15:Q15"/>
    <mergeCell ref="M12:N12"/>
    <mergeCell ref="P12:Q12"/>
    <mergeCell ref="I13:J13"/>
    <mergeCell ref="M13:N13"/>
    <mergeCell ref="P13:Q13"/>
    <mergeCell ref="B63:F63"/>
    <mergeCell ref="B65:F65"/>
    <mergeCell ref="B61:F61"/>
    <mergeCell ref="P61:Q61"/>
    <mergeCell ref="P63:Q63"/>
    <mergeCell ref="P65:Q65"/>
    <mergeCell ref="L61:O61"/>
    <mergeCell ref="L63:O63"/>
    <mergeCell ref="L65:O65"/>
    <mergeCell ref="O72:R73"/>
    <mergeCell ref="I67:L67"/>
    <mergeCell ref="M67:N67"/>
    <mergeCell ref="B72:D73"/>
    <mergeCell ref="E72:G73"/>
    <mergeCell ref="H72:H73"/>
    <mergeCell ref="I72:K73"/>
    <mergeCell ref="L72:N73"/>
    <mergeCell ref="F67:H67"/>
    <mergeCell ref="O67:R67"/>
    <mergeCell ref="O68:R68"/>
    <mergeCell ref="C57:D58"/>
    <mergeCell ref="F57:G57"/>
    <mergeCell ref="J57:L57"/>
    <mergeCell ref="I47:J47"/>
    <mergeCell ref="I48:J48"/>
    <mergeCell ref="O57:Q57"/>
    <mergeCell ref="F58:G58"/>
    <mergeCell ref="J58:L58"/>
    <mergeCell ref="O58:Q58"/>
    <mergeCell ref="P54:Q54"/>
    <mergeCell ref="P55:Q55"/>
    <mergeCell ref="I54:J54"/>
    <mergeCell ref="I55:J55"/>
    <mergeCell ref="P48:Q48"/>
    <mergeCell ref="M54:N54"/>
    <mergeCell ref="M55:N55"/>
    <mergeCell ref="M47:N47"/>
    <mergeCell ref="M48:N48"/>
    <mergeCell ref="P47:Q47"/>
    <mergeCell ref="I49:J49"/>
    <mergeCell ref="M49:N49"/>
    <mergeCell ref="P49:Q49"/>
    <mergeCell ref="I50:J50"/>
    <mergeCell ref="M50:N50"/>
    <mergeCell ref="M44:N44"/>
    <mergeCell ref="M45:N45"/>
    <mergeCell ref="P43:Q43"/>
    <mergeCell ref="P44:Q44"/>
    <mergeCell ref="P45:Q45"/>
    <mergeCell ref="M46:N46"/>
    <mergeCell ref="P46:Q46"/>
    <mergeCell ref="I45:J45"/>
    <mergeCell ref="I46:J46"/>
    <mergeCell ref="B39:R39"/>
    <mergeCell ref="J28:L28"/>
    <mergeCell ref="G28:I28"/>
    <mergeCell ref="I41:J41"/>
    <mergeCell ref="I42:J42"/>
    <mergeCell ref="I40:K40"/>
    <mergeCell ref="I43:J43"/>
    <mergeCell ref="M41:N41"/>
    <mergeCell ref="M42:N42"/>
    <mergeCell ref="M43:N43"/>
    <mergeCell ref="P11:Q11"/>
    <mergeCell ref="I12:J12"/>
    <mergeCell ref="O21:Q21"/>
    <mergeCell ref="O22:Q22"/>
    <mergeCell ref="I44:J44"/>
    <mergeCell ref="B28:F28"/>
    <mergeCell ref="B31:E31"/>
    <mergeCell ref="O33:R33"/>
    <mergeCell ref="N31:R31"/>
    <mergeCell ref="J21:L21"/>
    <mergeCell ref="J22:L22"/>
    <mergeCell ref="F21:G21"/>
    <mergeCell ref="F22:G22"/>
    <mergeCell ref="J31:K31"/>
    <mergeCell ref="I33:L33"/>
    <mergeCell ref="M33:N33"/>
    <mergeCell ref="F31:G31"/>
    <mergeCell ref="B30:R30"/>
    <mergeCell ref="P40:R40"/>
    <mergeCell ref="M40:O40"/>
    <mergeCell ref="P41:Q41"/>
    <mergeCell ref="P42:Q42"/>
    <mergeCell ref="F40:G40"/>
    <mergeCell ref="B36:R36"/>
    <mergeCell ref="B87:R87"/>
    <mergeCell ref="B90:D92"/>
    <mergeCell ref="B2:R2"/>
    <mergeCell ref="F9:G9"/>
    <mergeCell ref="O5:R5"/>
    <mergeCell ref="B6:C6"/>
    <mergeCell ref="B5:C5"/>
    <mergeCell ref="D5:M5"/>
    <mergeCell ref="B4:P4"/>
    <mergeCell ref="Q4:R4"/>
    <mergeCell ref="D6:M6"/>
    <mergeCell ref="O6:R6"/>
    <mergeCell ref="C21:D22"/>
    <mergeCell ref="P26:Q26"/>
    <mergeCell ref="M26:O26"/>
    <mergeCell ref="B8:R8"/>
    <mergeCell ref="I9:K9"/>
    <mergeCell ref="M9:O9"/>
    <mergeCell ref="P9:R9"/>
    <mergeCell ref="I10:J10"/>
    <mergeCell ref="M10:N10"/>
    <mergeCell ref="P10:Q10"/>
    <mergeCell ref="I11:J11"/>
    <mergeCell ref="M11:N11"/>
  </mergeCells>
  <phoneticPr fontId="1" type="noConversion"/>
  <dataValidations count="8">
    <dataValidation allowBlank="1" showInputMessage="1" showErrorMessage="1" prompt="毋需填寫" sqref="D10:D19 D41:D55" xr:uid="{A9E02443-CF96-4314-8D93-9377AB329FCA}"/>
    <dataValidation type="textLength" operator="equal" allowBlank="1" showInputMessage="1" showErrorMessage="1" prompt="請輸入8碼數_x000a_(例如：00100100)" sqref="O5" xr:uid="{A1310770-9E8D-484A-A648-1CEAB9066CF6}">
      <formula1>8</formula1>
    </dataValidation>
    <dataValidation type="textLength" operator="equal" allowBlank="1" showInputMessage="1" showErrorMessage="1" prompt="請輸入11碼的電號_x000a_(例如：00010001001 )" sqref="O6:R6 E10:E19 E41:E55" xr:uid="{565DE64B-D451-41D8-BE34-073E237355EB}">
      <formula1>11</formula1>
    </dataValidation>
    <dataValidation allowBlank="1" showInputMessage="1" showErrorMessage="1" prompt="請輸入「可抵減容量」" sqref="M10:M19 M41:M55" xr:uid="{62EC683D-867D-44F2-AC79-FDD7F904C862}"/>
    <dataValidation allowBlank="1" showInputMessage="1" showErrorMessage="1" prompt="如果無更正且無異動，則毋須填寫。_x000a_如果有更正或異動，則請輸入更正異動後的總容量。" sqref="I10:I19 I41:I55" xr:uid="{1562BEAA-6E86-4748-B6E7-0B04FE87B029}"/>
    <dataValidation allowBlank="1" showInputMessage="1" showErrorMessage="1" prompt="毋須填寫" sqref="P10:P19 P41:P55" xr:uid="{DA42E114-1DDE-45AF-BE74-294936DDC9C6}"/>
    <dataValidation type="textLength" operator="equal" allowBlank="1" showInputMessage="1" showErrorMessage="1" sqref="F33:H33 F67:H67" xr:uid="{CEB7DB82-AF43-472B-8C2A-74179458403C}">
      <formula1>11</formula1>
    </dataValidation>
    <dataValidation allowBlank="1" showInputMessage="1" showErrorMessage="1" prompt="請填入姓名並印出後簽名或蓋章" sqref="E72:G73" xr:uid="{D94429F0-1013-4323-A8C7-ACA37882E8FD}"/>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66675</xdr:colOff>
                    <xdr:row>23</xdr:row>
                    <xdr:rowOff>171450</xdr:rowOff>
                  </from>
                  <to>
                    <xdr:col>4</xdr:col>
                    <xdr:colOff>790575</xdr:colOff>
                    <xdr:row>25</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123825</xdr:colOff>
                    <xdr:row>23</xdr:row>
                    <xdr:rowOff>180975</xdr:rowOff>
                  </from>
                  <to>
                    <xdr:col>9</xdr:col>
                    <xdr:colOff>104775</xdr:colOff>
                    <xdr:row>25</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ltText="陸域風力">
                <anchor moveWithCells="1">
                  <from>
                    <xdr:col>7</xdr:col>
                    <xdr:colOff>123825</xdr:colOff>
                    <xdr:row>23</xdr:row>
                    <xdr:rowOff>171450</xdr:rowOff>
                  </from>
                  <to>
                    <xdr:col>8</xdr:col>
                    <xdr:colOff>57150</xdr:colOff>
                    <xdr:row>25</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238125</xdr:colOff>
                    <xdr:row>23</xdr:row>
                    <xdr:rowOff>161925</xdr:rowOff>
                  </from>
                  <to>
                    <xdr:col>7</xdr:col>
                    <xdr:colOff>38100</xdr:colOff>
                    <xdr:row>25</xdr:row>
                    <xdr:rowOff>9525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123825</xdr:colOff>
                    <xdr:row>24</xdr:row>
                    <xdr:rowOff>171450</xdr:rowOff>
                  </from>
                  <to>
                    <xdr:col>7</xdr:col>
                    <xdr:colOff>733425</xdr:colOff>
                    <xdr:row>26</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8</xdr:col>
                    <xdr:colOff>123825</xdr:colOff>
                    <xdr:row>24</xdr:row>
                    <xdr:rowOff>171450</xdr:rowOff>
                  </from>
                  <to>
                    <xdr:col>8</xdr:col>
                    <xdr:colOff>561975</xdr:colOff>
                    <xdr:row>26</xdr:row>
                    <xdr:rowOff>9525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11</xdr:col>
                    <xdr:colOff>733425</xdr:colOff>
                    <xdr:row>23</xdr:row>
                    <xdr:rowOff>171450</xdr:rowOff>
                  </from>
                  <to>
                    <xdr:col>13</xdr:col>
                    <xdr:colOff>381000</xdr:colOff>
                    <xdr:row>25</xdr:row>
                    <xdr:rowOff>19050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238125</xdr:colOff>
                    <xdr:row>24</xdr:row>
                    <xdr:rowOff>180975</xdr:rowOff>
                  </from>
                  <to>
                    <xdr:col>6</xdr:col>
                    <xdr:colOff>95250</xdr:colOff>
                    <xdr:row>26</xdr:row>
                    <xdr:rowOff>19050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4</xdr:col>
                    <xdr:colOff>66675</xdr:colOff>
                    <xdr:row>24</xdr:row>
                    <xdr:rowOff>180975</xdr:rowOff>
                  </from>
                  <to>
                    <xdr:col>4</xdr:col>
                    <xdr:colOff>809625</xdr:colOff>
                    <xdr:row>26</xdr:row>
                    <xdr:rowOff>19050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9</xdr:col>
                    <xdr:colOff>200025</xdr:colOff>
                    <xdr:row>23</xdr:row>
                    <xdr:rowOff>180975</xdr:rowOff>
                  </from>
                  <to>
                    <xdr:col>11</xdr:col>
                    <xdr:colOff>285750</xdr:colOff>
                    <xdr:row>25</xdr:row>
                    <xdr:rowOff>28575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8</xdr:col>
                    <xdr:colOff>495300</xdr:colOff>
                    <xdr:row>24</xdr:row>
                    <xdr:rowOff>171450</xdr:rowOff>
                  </from>
                  <to>
                    <xdr:col>9</xdr:col>
                    <xdr:colOff>114300</xdr:colOff>
                    <xdr:row>26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prompt="請輸入民國年" xr:uid="{1DFDAB49-2C95-4B36-A2E4-464686C7F74D}">
          <x14:formula1>
            <xm:f>ref!$B$2:$B$4</xm:f>
          </x14:formula1>
          <xm:sqref>B41:B55</xm:sqref>
        </x14:dataValidation>
        <x14:dataValidation type="list" allowBlank="1" showInputMessage="1" showErrorMessage="1" prompt="請以下拉選單輸入；如果有，請附上相關函文" xr:uid="{236F31BF-919B-4C97-989F-C76BD196CD92}">
          <x14:formula1>
            <xm:f>ref!$E$6:$E$9</xm:f>
          </x14:formula1>
          <xm:sqref>H10:H19 H41:H55</xm:sqref>
        </x14:dataValidation>
        <x14:dataValidation type="list" allowBlank="1" showInputMessage="1" showErrorMessage="1" prompt="請以下拉選單輸入；如果有，請附上相關函文" xr:uid="{3B885DB2-8169-4A5A-BA36-AE5B1E2CE3C0}">
          <x14:formula1>
            <xm:f>ref!$E$11:$E$12</xm:f>
          </x14:formula1>
          <xm:sqref>L10:L19 L41:L55</xm:sqref>
        </x14:dataValidation>
        <x14:dataValidation type="list" allowBlank="1" showInputMessage="1" showErrorMessage="1" prompt="請以下拉選單輸入" xr:uid="{6EE9A5EE-3E55-48A1-B357-ED007B311C56}">
          <x14:formula1>
            <xm:f>ref!$E$2:$E$4</xm:f>
          </x14:formula1>
          <xm:sqref>C41:C55</xm:sqref>
        </x14:dataValidation>
        <x14:dataValidation type="list" allowBlank="1" showInputMessage="1" showErrorMessage="1" prompt="請以下拉選單輸入" xr:uid="{7614D41E-9EA9-4284-BCBA-E983232AF0BD}">
          <x14:formula1>
            <xm:f>ref!$E$3:$E$4</xm:f>
          </x14:formula1>
          <xm:sqref>C10:C19</xm:sqref>
        </x14:dataValidation>
        <x14:dataValidation type="list" allowBlank="1" showInputMessage="1" showErrorMessage="1" prompt="請輸入民國年" xr:uid="{261E67ED-BD8D-47CE-AC41-6BDDCD2C2835}">
          <x14:formula1>
            <xm:f>ref!$B$3:$B$4</xm:f>
          </x14:formula1>
          <xm:sqref>B10:B19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56FC-6679-425B-A64C-B663CD3AEBC2}">
  <dimension ref="A1:R104"/>
  <sheetViews>
    <sheetView view="pageLayout" topLeftCell="A85" zoomScale="115" zoomScaleNormal="130" zoomScalePageLayoutView="115" workbookViewId="0">
      <selection activeCell="F104" sqref="F104:G104"/>
    </sheetView>
  </sheetViews>
  <sheetFormatPr defaultRowHeight="15.75"/>
  <cols>
    <col min="1" max="1" width="1.42578125" style="2" customWidth="1"/>
    <col min="2" max="3" width="5" style="1" customWidth="1"/>
    <col min="4" max="4" width="4.7109375" style="1" customWidth="1"/>
    <col min="5" max="5" width="13" style="1" customWidth="1"/>
    <col min="6" max="6" width="11.28515625" style="2" customWidth="1"/>
    <col min="7" max="7" width="3" style="2" customWidth="1"/>
    <col min="8" max="8" width="9.42578125" style="2" customWidth="1"/>
    <col min="9" max="9" width="11.7109375" style="2" customWidth="1"/>
    <col min="10" max="10" width="3.140625" style="2" customWidth="1"/>
    <col min="11" max="11" width="10" style="2" customWidth="1"/>
    <col min="12" max="12" width="11.5703125" style="2" customWidth="1"/>
    <col min="13" max="13" width="3" style="2" customWidth="1"/>
    <col min="14" max="14" width="12.5703125" style="2" customWidth="1"/>
    <col min="15" max="15" width="3" style="2" customWidth="1"/>
    <col min="16" max="16" width="12" style="2" customWidth="1"/>
    <col min="17" max="17" width="16" style="2" customWidth="1"/>
    <col min="18" max="18" width="6.7109375" style="2" customWidth="1"/>
    <col min="19" max="16384" width="9.140625" style="2"/>
  </cols>
  <sheetData>
    <row r="1" spans="1:18" ht="6.75" customHeight="1">
      <c r="A1" s="7"/>
      <c r="B1" s="8"/>
      <c r="C1" s="8"/>
      <c r="D1" s="8"/>
      <c r="E1" s="8"/>
      <c r="F1" s="7"/>
      <c r="G1" s="7"/>
      <c r="H1" s="7"/>
      <c r="I1" s="7"/>
      <c r="J1" s="7"/>
      <c r="K1" s="7"/>
      <c r="L1" s="7"/>
      <c r="M1" s="7"/>
      <c r="N1" s="7"/>
      <c r="O1" s="7"/>
      <c r="P1" s="7"/>
      <c r="Q1" s="7"/>
      <c r="R1" s="7"/>
    </row>
    <row r="2" spans="1:18">
      <c r="A2" s="7"/>
      <c r="B2" s="89" t="s">
        <v>48</v>
      </c>
      <c r="C2" s="85"/>
      <c r="D2" s="85"/>
      <c r="E2" s="85"/>
      <c r="F2" s="75"/>
      <c r="G2" s="75"/>
      <c r="H2" s="75"/>
      <c r="I2" s="75"/>
      <c r="J2" s="75"/>
      <c r="K2" s="75"/>
      <c r="L2" s="75"/>
      <c r="M2" s="75"/>
      <c r="N2" s="75"/>
      <c r="O2" s="75"/>
      <c r="P2" s="101">
        <f>LEN(CONCATENATE(P3,P6,P9,P12,P15,P18,P21,P24,P27,P30,P38,P41,P44,P47,P50,P53,P56,P59,P62,P65,P73,P76,P79,P82,P85,P88,P91,P94,P97,P100))</f>
        <v>0</v>
      </c>
      <c r="Q2" s="75"/>
      <c r="R2" s="90"/>
    </row>
    <row r="3" spans="1:18">
      <c r="A3" s="7"/>
      <c r="B3" s="213" t="s">
        <v>49</v>
      </c>
      <c r="C3" s="214"/>
      <c r="D3" s="201" t="s">
        <v>97</v>
      </c>
      <c r="E3" s="202"/>
      <c r="F3" s="202"/>
      <c r="G3" s="205"/>
      <c r="H3" s="205"/>
      <c r="I3" s="206"/>
      <c r="J3" s="201" t="s">
        <v>29</v>
      </c>
      <c r="K3" s="202"/>
      <c r="L3" s="202"/>
      <c r="M3" s="203"/>
      <c r="N3" s="203"/>
      <c r="O3" s="204"/>
      <c r="P3" s="87" t="str">
        <f>IF(F5&lt;O5,"設備發電功率未達80%，請附上說明文件!","")</f>
        <v/>
      </c>
      <c r="Q3" s="88"/>
      <c r="R3" s="91"/>
    </row>
    <row r="4" spans="1:18">
      <c r="A4" s="7"/>
      <c r="B4" s="215"/>
      <c r="C4" s="216"/>
      <c r="D4" s="207" t="s">
        <v>50</v>
      </c>
      <c r="E4" s="208"/>
      <c r="F4" s="209"/>
      <c r="G4" s="209"/>
      <c r="H4" s="210"/>
      <c r="I4" s="197" t="s">
        <v>243</v>
      </c>
      <c r="J4" s="198"/>
      <c r="K4" s="198"/>
      <c r="L4" s="199"/>
      <c r="M4" s="199"/>
      <c r="N4" s="199"/>
      <c r="O4" s="200"/>
      <c r="P4" s="78" t="s">
        <v>51</v>
      </c>
      <c r="Q4" s="79"/>
      <c r="R4" s="77" t="s">
        <v>6</v>
      </c>
    </row>
    <row r="5" spans="1:18">
      <c r="A5" s="7"/>
      <c r="B5" s="217"/>
      <c r="C5" s="218"/>
      <c r="D5" s="197" t="s">
        <v>52</v>
      </c>
      <c r="E5" s="198"/>
      <c r="F5" s="199"/>
      <c r="G5" s="199"/>
      <c r="H5" s="77" t="s">
        <v>54</v>
      </c>
      <c r="I5" s="78" t="s">
        <v>55</v>
      </c>
      <c r="J5" s="76"/>
      <c r="K5" s="76"/>
      <c r="L5" s="76" t="str">
        <f>IFERROR(VLOOKUP(M3,ref!$G$2:$H$10,2,0),"")</f>
        <v/>
      </c>
      <c r="M5" s="76" t="s">
        <v>40</v>
      </c>
      <c r="N5" s="74" t="s">
        <v>56</v>
      </c>
      <c r="O5" s="198" t="str">
        <f>IFERROR(Q4*L5*0.8,"")</f>
        <v/>
      </c>
      <c r="P5" s="198"/>
      <c r="Q5" s="198"/>
      <c r="R5" s="77" t="s">
        <v>53</v>
      </c>
    </row>
    <row r="6" spans="1:18">
      <c r="A6" s="7"/>
      <c r="B6" s="213" t="s">
        <v>57</v>
      </c>
      <c r="C6" s="214"/>
      <c r="D6" s="201" t="s">
        <v>97</v>
      </c>
      <c r="E6" s="202"/>
      <c r="F6" s="202"/>
      <c r="G6" s="205"/>
      <c r="H6" s="205"/>
      <c r="I6" s="206"/>
      <c r="J6" s="201" t="s">
        <v>29</v>
      </c>
      <c r="K6" s="202"/>
      <c r="L6" s="202"/>
      <c r="M6" s="203"/>
      <c r="N6" s="203"/>
      <c r="O6" s="204"/>
      <c r="P6" s="87" t="str">
        <f>IF(F8&lt;O8,"設備發電功率未達80%，請附上說明文件!","")</f>
        <v/>
      </c>
      <c r="Q6" s="88"/>
      <c r="R6" s="91"/>
    </row>
    <row r="7" spans="1:18">
      <c r="A7" s="7"/>
      <c r="B7" s="215"/>
      <c r="C7" s="216"/>
      <c r="D7" s="207" t="s">
        <v>50</v>
      </c>
      <c r="E7" s="208"/>
      <c r="F7" s="209"/>
      <c r="G7" s="209"/>
      <c r="H7" s="210"/>
      <c r="I7" s="197" t="s">
        <v>243</v>
      </c>
      <c r="J7" s="198"/>
      <c r="K7" s="198"/>
      <c r="L7" s="199"/>
      <c r="M7" s="199"/>
      <c r="N7" s="199"/>
      <c r="O7" s="200"/>
      <c r="P7" s="78" t="s">
        <v>51</v>
      </c>
      <c r="Q7" s="79"/>
      <c r="R7" s="77" t="s">
        <v>6</v>
      </c>
    </row>
    <row r="8" spans="1:18">
      <c r="A8" s="7"/>
      <c r="B8" s="217"/>
      <c r="C8" s="218"/>
      <c r="D8" s="197" t="s">
        <v>52</v>
      </c>
      <c r="E8" s="198"/>
      <c r="F8" s="199"/>
      <c r="G8" s="199"/>
      <c r="H8" s="77" t="s">
        <v>54</v>
      </c>
      <c r="I8" s="78" t="s">
        <v>55</v>
      </c>
      <c r="J8" s="76"/>
      <c r="K8" s="76"/>
      <c r="L8" s="76" t="str">
        <f>IFERROR(VLOOKUP(M6,ref!$G$2:$H$10,2,0),"")</f>
        <v/>
      </c>
      <c r="M8" s="76" t="s">
        <v>40</v>
      </c>
      <c r="N8" s="74" t="s">
        <v>56</v>
      </c>
      <c r="O8" s="198" t="str">
        <f>IFERROR(Q7*L8*0.8,"")</f>
        <v/>
      </c>
      <c r="P8" s="198"/>
      <c r="Q8" s="198"/>
      <c r="R8" s="77" t="s">
        <v>53</v>
      </c>
    </row>
    <row r="9" spans="1:18">
      <c r="A9" s="7"/>
      <c r="B9" s="213" t="s">
        <v>103</v>
      </c>
      <c r="C9" s="214"/>
      <c r="D9" s="201" t="s">
        <v>97</v>
      </c>
      <c r="E9" s="202"/>
      <c r="F9" s="202"/>
      <c r="G9" s="205"/>
      <c r="H9" s="205"/>
      <c r="I9" s="206"/>
      <c r="J9" s="201" t="s">
        <v>29</v>
      </c>
      <c r="K9" s="202"/>
      <c r="L9" s="202"/>
      <c r="M9" s="203"/>
      <c r="N9" s="203"/>
      <c r="O9" s="204"/>
      <c r="P9" s="87" t="str">
        <f>IF(F11&lt;O11,"設備發電功率未達80%，請附上說明文件!","")</f>
        <v/>
      </c>
      <c r="Q9" s="88"/>
      <c r="R9" s="91"/>
    </row>
    <row r="10" spans="1:18">
      <c r="A10" s="7"/>
      <c r="B10" s="215"/>
      <c r="C10" s="216"/>
      <c r="D10" s="207" t="s">
        <v>50</v>
      </c>
      <c r="E10" s="208"/>
      <c r="F10" s="209"/>
      <c r="G10" s="209"/>
      <c r="H10" s="210"/>
      <c r="I10" s="197" t="s">
        <v>243</v>
      </c>
      <c r="J10" s="198"/>
      <c r="K10" s="198"/>
      <c r="L10" s="199"/>
      <c r="M10" s="199"/>
      <c r="N10" s="199"/>
      <c r="O10" s="200"/>
      <c r="P10" s="78" t="s">
        <v>51</v>
      </c>
      <c r="Q10" s="79"/>
      <c r="R10" s="77" t="s">
        <v>6</v>
      </c>
    </row>
    <row r="11" spans="1:18">
      <c r="A11" s="7"/>
      <c r="B11" s="217"/>
      <c r="C11" s="218"/>
      <c r="D11" s="197" t="s">
        <v>52</v>
      </c>
      <c r="E11" s="198"/>
      <c r="F11" s="199"/>
      <c r="G11" s="199"/>
      <c r="H11" s="77" t="s">
        <v>54</v>
      </c>
      <c r="I11" s="78" t="s">
        <v>55</v>
      </c>
      <c r="J11" s="76"/>
      <c r="K11" s="76"/>
      <c r="L11" s="76" t="str">
        <f>IFERROR(VLOOKUP(M9,ref!$G$2:$H$10,2,0),"")</f>
        <v/>
      </c>
      <c r="M11" s="76" t="s">
        <v>40</v>
      </c>
      <c r="N11" s="74" t="s">
        <v>56</v>
      </c>
      <c r="O11" s="198" t="str">
        <f>IFERROR(Q10*L11*0.8,"")</f>
        <v/>
      </c>
      <c r="P11" s="198"/>
      <c r="Q11" s="198"/>
      <c r="R11" s="77" t="s">
        <v>53</v>
      </c>
    </row>
    <row r="12" spans="1:18">
      <c r="A12" s="7"/>
      <c r="B12" s="213" t="s">
        <v>104</v>
      </c>
      <c r="C12" s="214"/>
      <c r="D12" s="201" t="s">
        <v>97</v>
      </c>
      <c r="E12" s="202"/>
      <c r="F12" s="202"/>
      <c r="G12" s="205"/>
      <c r="H12" s="205"/>
      <c r="I12" s="206"/>
      <c r="J12" s="201" t="s">
        <v>29</v>
      </c>
      <c r="K12" s="202"/>
      <c r="L12" s="202"/>
      <c r="M12" s="203"/>
      <c r="N12" s="203"/>
      <c r="O12" s="204"/>
      <c r="P12" s="87" t="str">
        <f>IF(F14&lt;O14,"設備發電功率未達80%，請附上說明文件!","")</f>
        <v/>
      </c>
      <c r="Q12" s="88"/>
      <c r="R12" s="91"/>
    </row>
    <row r="13" spans="1:18">
      <c r="A13" s="7"/>
      <c r="B13" s="215"/>
      <c r="C13" s="216"/>
      <c r="D13" s="207" t="s">
        <v>50</v>
      </c>
      <c r="E13" s="208"/>
      <c r="F13" s="209"/>
      <c r="G13" s="209"/>
      <c r="H13" s="210"/>
      <c r="I13" s="197" t="s">
        <v>243</v>
      </c>
      <c r="J13" s="198"/>
      <c r="K13" s="198"/>
      <c r="L13" s="199"/>
      <c r="M13" s="199"/>
      <c r="N13" s="199"/>
      <c r="O13" s="200"/>
      <c r="P13" s="78" t="s">
        <v>51</v>
      </c>
      <c r="Q13" s="79"/>
      <c r="R13" s="77" t="s">
        <v>6</v>
      </c>
    </row>
    <row r="14" spans="1:18">
      <c r="A14" s="7"/>
      <c r="B14" s="217"/>
      <c r="C14" s="218"/>
      <c r="D14" s="197" t="s">
        <v>52</v>
      </c>
      <c r="E14" s="198"/>
      <c r="F14" s="199"/>
      <c r="G14" s="199"/>
      <c r="H14" s="77" t="s">
        <v>54</v>
      </c>
      <c r="I14" s="78" t="s">
        <v>55</v>
      </c>
      <c r="J14" s="76"/>
      <c r="K14" s="76"/>
      <c r="L14" s="76" t="str">
        <f>IFERROR(VLOOKUP(M12,ref!$G$2:$H$10,2,0),"")</f>
        <v/>
      </c>
      <c r="M14" s="76" t="s">
        <v>40</v>
      </c>
      <c r="N14" s="74" t="s">
        <v>56</v>
      </c>
      <c r="O14" s="198" t="str">
        <f>IFERROR(Q13*L14*0.8,"")</f>
        <v/>
      </c>
      <c r="P14" s="198"/>
      <c r="Q14" s="198"/>
      <c r="R14" s="77" t="s">
        <v>53</v>
      </c>
    </row>
    <row r="15" spans="1:18">
      <c r="A15" s="7"/>
      <c r="B15" s="213" t="s">
        <v>105</v>
      </c>
      <c r="C15" s="214"/>
      <c r="D15" s="201" t="s">
        <v>97</v>
      </c>
      <c r="E15" s="202"/>
      <c r="F15" s="202"/>
      <c r="G15" s="205"/>
      <c r="H15" s="205"/>
      <c r="I15" s="206"/>
      <c r="J15" s="201" t="s">
        <v>29</v>
      </c>
      <c r="K15" s="202"/>
      <c r="L15" s="202"/>
      <c r="M15" s="203"/>
      <c r="N15" s="203"/>
      <c r="O15" s="204"/>
      <c r="P15" s="87" t="str">
        <f>IF(F17&lt;O17,"設備發電功率未達80%，請附上說明文件!","")</f>
        <v/>
      </c>
      <c r="Q15" s="88"/>
      <c r="R15" s="91"/>
    </row>
    <row r="16" spans="1:18">
      <c r="A16" s="7"/>
      <c r="B16" s="215"/>
      <c r="C16" s="216"/>
      <c r="D16" s="207" t="s">
        <v>50</v>
      </c>
      <c r="E16" s="208"/>
      <c r="F16" s="209"/>
      <c r="G16" s="209"/>
      <c r="H16" s="210"/>
      <c r="I16" s="197" t="s">
        <v>243</v>
      </c>
      <c r="J16" s="198"/>
      <c r="K16" s="198"/>
      <c r="L16" s="199"/>
      <c r="M16" s="199"/>
      <c r="N16" s="199"/>
      <c r="O16" s="200"/>
      <c r="P16" s="78" t="s">
        <v>51</v>
      </c>
      <c r="Q16" s="79"/>
      <c r="R16" s="77" t="s">
        <v>6</v>
      </c>
    </row>
    <row r="17" spans="1:18">
      <c r="A17" s="7"/>
      <c r="B17" s="217"/>
      <c r="C17" s="218"/>
      <c r="D17" s="197" t="s">
        <v>52</v>
      </c>
      <c r="E17" s="198"/>
      <c r="F17" s="199"/>
      <c r="G17" s="199"/>
      <c r="H17" s="77" t="s">
        <v>54</v>
      </c>
      <c r="I17" s="78" t="s">
        <v>55</v>
      </c>
      <c r="J17" s="76"/>
      <c r="K17" s="76"/>
      <c r="L17" s="76" t="str">
        <f>IFERROR(VLOOKUP(M15,ref!$G$2:$H$10,2,0),"")</f>
        <v/>
      </c>
      <c r="M17" s="76" t="s">
        <v>40</v>
      </c>
      <c r="N17" s="74" t="s">
        <v>56</v>
      </c>
      <c r="O17" s="198" t="str">
        <f>IFERROR(Q16*L17*0.8,"")</f>
        <v/>
      </c>
      <c r="P17" s="198"/>
      <c r="Q17" s="198"/>
      <c r="R17" s="77" t="s">
        <v>53</v>
      </c>
    </row>
    <row r="18" spans="1:18">
      <c r="A18" s="7"/>
      <c r="B18" s="213" t="s">
        <v>106</v>
      </c>
      <c r="C18" s="214"/>
      <c r="D18" s="201" t="s">
        <v>97</v>
      </c>
      <c r="E18" s="202"/>
      <c r="F18" s="202"/>
      <c r="G18" s="205"/>
      <c r="H18" s="205"/>
      <c r="I18" s="206"/>
      <c r="J18" s="201" t="s">
        <v>29</v>
      </c>
      <c r="K18" s="202"/>
      <c r="L18" s="202"/>
      <c r="M18" s="203"/>
      <c r="N18" s="203"/>
      <c r="O18" s="204"/>
      <c r="P18" s="87" t="str">
        <f>IF(F20&lt;O20,"設備發電功率未達80%，請附上說明文件!","")</f>
        <v/>
      </c>
      <c r="Q18" s="88"/>
      <c r="R18" s="91"/>
    </row>
    <row r="19" spans="1:18">
      <c r="A19" s="7"/>
      <c r="B19" s="215"/>
      <c r="C19" s="216"/>
      <c r="D19" s="207" t="s">
        <v>50</v>
      </c>
      <c r="E19" s="208"/>
      <c r="F19" s="209"/>
      <c r="G19" s="209"/>
      <c r="H19" s="210"/>
      <c r="I19" s="197" t="s">
        <v>243</v>
      </c>
      <c r="J19" s="198"/>
      <c r="K19" s="198"/>
      <c r="L19" s="199"/>
      <c r="M19" s="199"/>
      <c r="N19" s="199"/>
      <c r="O19" s="200"/>
      <c r="P19" s="78" t="s">
        <v>51</v>
      </c>
      <c r="Q19" s="79"/>
      <c r="R19" s="77" t="s">
        <v>6</v>
      </c>
    </row>
    <row r="20" spans="1:18">
      <c r="A20" s="7"/>
      <c r="B20" s="217"/>
      <c r="C20" s="218"/>
      <c r="D20" s="197" t="s">
        <v>52</v>
      </c>
      <c r="E20" s="198"/>
      <c r="F20" s="199"/>
      <c r="G20" s="199"/>
      <c r="H20" s="77" t="s">
        <v>54</v>
      </c>
      <c r="I20" s="78" t="s">
        <v>55</v>
      </c>
      <c r="J20" s="76"/>
      <c r="K20" s="76"/>
      <c r="L20" s="76" t="str">
        <f>IFERROR(VLOOKUP(M18,ref!$G$2:$H$10,2,0),"")</f>
        <v/>
      </c>
      <c r="M20" s="76" t="s">
        <v>40</v>
      </c>
      <c r="N20" s="74" t="s">
        <v>56</v>
      </c>
      <c r="O20" s="198" t="str">
        <f>IFERROR(Q19*L20*0.8,"")</f>
        <v/>
      </c>
      <c r="P20" s="198"/>
      <c r="Q20" s="198"/>
      <c r="R20" s="77" t="s">
        <v>53</v>
      </c>
    </row>
    <row r="21" spans="1:18">
      <c r="A21" s="7"/>
      <c r="B21" s="213" t="s">
        <v>107</v>
      </c>
      <c r="C21" s="214"/>
      <c r="D21" s="201" t="s">
        <v>97</v>
      </c>
      <c r="E21" s="202"/>
      <c r="F21" s="202"/>
      <c r="G21" s="205"/>
      <c r="H21" s="205"/>
      <c r="I21" s="206"/>
      <c r="J21" s="201" t="s">
        <v>29</v>
      </c>
      <c r="K21" s="202"/>
      <c r="L21" s="202"/>
      <c r="M21" s="203"/>
      <c r="N21" s="203"/>
      <c r="O21" s="204"/>
      <c r="P21" s="87" t="str">
        <f>IF(F23&lt;O23,"設備發電功率未達80%，請附上說明文件!","")</f>
        <v/>
      </c>
      <c r="Q21" s="88"/>
      <c r="R21" s="91"/>
    </row>
    <row r="22" spans="1:18">
      <c r="A22" s="7"/>
      <c r="B22" s="215"/>
      <c r="C22" s="216"/>
      <c r="D22" s="207" t="s">
        <v>50</v>
      </c>
      <c r="E22" s="208"/>
      <c r="F22" s="209"/>
      <c r="G22" s="209"/>
      <c r="H22" s="210"/>
      <c r="I22" s="197" t="s">
        <v>243</v>
      </c>
      <c r="J22" s="198"/>
      <c r="K22" s="198"/>
      <c r="L22" s="199"/>
      <c r="M22" s="199"/>
      <c r="N22" s="199"/>
      <c r="O22" s="200"/>
      <c r="P22" s="78" t="s">
        <v>51</v>
      </c>
      <c r="Q22" s="79"/>
      <c r="R22" s="77" t="s">
        <v>6</v>
      </c>
    </row>
    <row r="23" spans="1:18">
      <c r="A23" s="7"/>
      <c r="B23" s="217"/>
      <c r="C23" s="218"/>
      <c r="D23" s="197" t="s">
        <v>52</v>
      </c>
      <c r="E23" s="198"/>
      <c r="F23" s="199"/>
      <c r="G23" s="199"/>
      <c r="H23" s="77" t="s">
        <v>54</v>
      </c>
      <c r="I23" s="78" t="s">
        <v>55</v>
      </c>
      <c r="J23" s="76"/>
      <c r="K23" s="76"/>
      <c r="L23" s="76" t="str">
        <f>IFERROR(VLOOKUP(M21,ref!$G$2:$H$10,2,0),"")</f>
        <v/>
      </c>
      <c r="M23" s="76" t="s">
        <v>40</v>
      </c>
      <c r="N23" s="74" t="s">
        <v>56</v>
      </c>
      <c r="O23" s="198" t="str">
        <f>IFERROR(Q22*L23*0.8,"")</f>
        <v/>
      </c>
      <c r="P23" s="198"/>
      <c r="Q23" s="198"/>
      <c r="R23" s="77" t="s">
        <v>53</v>
      </c>
    </row>
    <row r="24" spans="1:18">
      <c r="A24" s="7"/>
      <c r="B24" s="213" t="s">
        <v>108</v>
      </c>
      <c r="C24" s="214"/>
      <c r="D24" s="201" t="s">
        <v>97</v>
      </c>
      <c r="E24" s="202"/>
      <c r="F24" s="202"/>
      <c r="G24" s="205"/>
      <c r="H24" s="205"/>
      <c r="I24" s="206"/>
      <c r="J24" s="201" t="s">
        <v>29</v>
      </c>
      <c r="K24" s="202"/>
      <c r="L24" s="202"/>
      <c r="M24" s="203"/>
      <c r="N24" s="203"/>
      <c r="O24" s="204"/>
      <c r="P24" s="87" t="str">
        <f>IF(F26&lt;O26,"設備發電功率未達80%，請附上說明文件!","")</f>
        <v/>
      </c>
      <c r="Q24" s="88"/>
      <c r="R24" s="91"/>
    </row>
    <row r="25" spans="1:18">
      <c r="A25" s="7"/>
      <c r="B25" s="215"/>
      <c r="C25" s="216"/>
      <c r="D25" s="207" t="s">
        <v>50</v>
      </c>
      <c r="E25" s="208"/>
      <c r="F25" s="209"/>
      <c r="G25" s="209"/>
      <c r="H25" s="210"/>
      <c r="I25" s="197" t="s">
        <v>243</v>
      </c>
      <c r="J25" s="198"/>
      <c r="K25" s="198"/>
      <c r="L25" s="199"/>
      <c r="M25" s="199"/>
      <c r="N25" s="199"/>
      <c r="O25" s="200"/>
      <c r="P25" s="78" t="s">
        <v>51</v>
      </c>
      <c r="Q25" s="79"/>
      <c r="R25" s="77" t="s">
        <v>6</v>
      </c>
    </row>
    <row r="26" spans="1:18">
      <c r="A26" s="7"/>
      <c r="B26" s="217"/>
      <c r="C26" s="218"/>
      <c r="D26" s="197" t="s">
        <v>52</v>
      </c>
      <c r="E26" s="198"/>
      <c r="F26" s="199"/>
      <c r="G26" s="199"/>
      <c r="H26" s="77" t="s">
        <v>54</v>
      </c>
      <c r="I26" s="78" t="s">
        <v>55</v>
      </c>
      <c r="J26" s="76"/>
      <c r="K26" s="76"/>
      <c r="L26" s="76" t="str">
        <f>IFERROR(VLOOKUP(M24,ref!$G$2:$H$10,2,0),"")</f>
        <v/>
      </c>
      <c r="M26" s="76" t="s">
        <v>40</v>
      </c>
      <c r="N26" s="74" t="s">
        <v>56</v>
      </c>
      <c r="O26" s="198" t="str">
        <f>IFERROR(Q25*L26*0.8,"")</f>
        <v/>
      </c>
      <c r="P26" s="198"/>
      <c r="Q26" s="198"/>
      <c r="R26" s="77" t="s">
        <v>53</v>
      </c>
    </row>
    <row r="27" spans="1:18">
      <c r="A27" s="7"/>
      <c r="B27" s="213" t="s">
        <v>109</v>
      </c>
      <c r="C27" s="214"/>
      <c r="D27" s="201" t="s">
        <v>97</v>
      </c>
      <c r="E27" s="202"/>
      <c r="F27" s="202"/>
      <c r="G27" s="205"/>
      <c r="H27" s="205"/>
      <c r="I27" s="206"/>
      <c r="J27" s="201" t="s">
        <v>29</v>
      </c>
      <c r="K27" s="202"/>
      <c r="L27" s="202"/>
      <c r="M27" s="203"/>
      <c r="N27" s="203"/>
      <c r="O27" s="204"/>
      <c r="P27" s="87" t="str">
        <f>IF(F29&lt;O29,"設備發電功率未達80%，請附上說明文件!","")</f>
        <v/>
      </c>
      <c r="Q27" s="88"/>
      <c r="R27" s="91"/>
    </row>
    <row r="28" spans="1:18">
      <c r="A28" s="7"/>
      <c r="B28" s="215"/>
      <c r="C28" s="216"/>
      <c r="D28" s="207" t="s">
        <v>50</v>
      </c>
      <c r="E28" s="208"/>
      <c r="F28" s="209"/>
      <c r="G28" s="209"/>
      <c r="H28" s="210"/>
      <c r="I28" s="197" t="s">
        <v>243</v>
      </c>
      <c r="J28" s="198"/>
      <c r="K28" s="198"/>
      <c r="L28" s="199"/>
      <c r="M28" s="199"/>
      <c r="N28" s="199"/>
      <c r="O28" s="200"/>
      <c r="P28" s="78" t="s">
        <v>51</v>
      </c>
      <c r="Q28" s="79"/>
      <c r="R28" s="77" t="s">
        <v>6</v>
      </c>
    </row>
    <row r="29" spans="1:18">
      <c r="A29" s="7"/>
      <c r="B29" s="217"/>
      <c r="C29" s="218"/>
      <c r="D29" s="197" t="s">
        <v>52</v>
      </c>
      <c r="E29" s="198"/>
      <c r="F29" s="199"/>
      <c r="G29" s="199"/>
      <c r="H29" s="77" t="s">
        <v>54</v>
      </c>
      <c r="I29" s="78" t="s">
        <v>55</v>
      </c>
      <c r="J29" s="76"/>
      <c r="K29" s="76"/>
      <c r="L29" s="76" t="str">
        <f>IFERROR(VLOOKUP(M27,ref!$G$2:$H$10,2,0),"")</f>
        <v/>
      </c>
      <c r="M29" s="76" t="s">
        <v>40</v>
      </c>
      <c r="N29" s="74" t="s">
        <v>56</v>
      </c>
      <c r="O29" s="198" t="str">
        <f>IFERROR(Q28*L29*0.8,"")</f>
        <v/>
      </c>
      <c r="P29" s="198"/>
      <c r="Q29" s="198"/>
      <c r="R29" s="77" t="s">
        <v>53</v>
      </c>
    </row>
    <row r="30" spans="1:18">
      <c r="A30" s="7"/>
      <c r="B30" s="213" t="s">
        <v>110</v>
      </c>
      <c r="C30" s="214"/>
      <c r="D30" s="201" t="s">
        <v>97</v>
      </c>
      <c r="E30" s="202"/>
      <c r="F30" s="202"/>
      <c r="G30" s="205"/>
      <c r="H30" s="205"/>
      <c r="I30" s="206"/>
      <c r="J30" s="201" t="s">
        <v>29</v>
      </c>
      <c r="K30" s="202"/>
      <c r="L30" s="202"/>
      <c r="M30" s="203"/>
      <c r="N30" s="203"/>
      <c r="O30" s="204"/>
      <c r="P30" s="87" t="str">
        <f>IF(F32&lt;O32,"設備發電功率未達80%，請附上說明文件!","")</f>
        <v/>
      </c>
      <c r="Q30" s="88"/>
      <c r="R30" s="91"/>
    </row>
    <row r="31" spans="1:18">
      <c r="A31" s="7"/>
      <c r="B31" s="215"/>
      <c r="C31" s="216"/>
      <c r="D31" s="207" t="s">
        <v>50</v>
      </c>
      <c r="E31" s="208"/>
      <c r="F31" s="209"/>
      <c r="G31" s="209"/>
      <c r="H31" s="210"/>
      <c r="I31" s="197" t="s">
        <v>243</v>
      </c>
      <c r="J31" s="198"/>
      <c r="K31" s="198"/>
      <c r="L31" s="199"/>
      <c r="M31" s="199"/>
      <c r="N31" s="199"/>
      <c r="O31" s="200"/>
      <c r="P31" s="78" t="s">
        <v>51</v>
      </c>
      <c r="Q31" s="79"/>
      <c r="R31" s="77" t="s">
        <v>6</v>
      </c>
    </row>
    <row r="32" spans="1:18">
      <c r="A32" s="7"/>
      <c r="B32" s="217"/>
      <c r="C32" s="218"/>
      <c r="D32" s="197" t="s">
        <v>52</v>
      </c>
      <c r="E32" s="198"/>
      <c r="F32" s="199"/>
      <c r="G32" s="199"/>
      <c r="H32" s="77" t="s">
        <v>54</v>
      </c>
      <c r="I32" s="78" t="s">
        <v>55</v>
      </c>
      <c r="J32" s="76"/>
      <c r="K32" s="76"/>
      <c r="L32" s="76" t="str">
        <f>IFERROR(VLOOKUP(M30,ref!$G$2:$H$10,2,0),"")</f>
        <v/>
      </c>
      <c r="M32" s="76" t="s">
        <v>40</v>
      </c>
      <c r="N32" s="74" t="s">
        <v>56</v>
      </c>
      <c r="O32" s="198" t="str">
        <f>IFERROR(Q31*L32*0.8,"")</f>
        <v/>
      </c>
      <c r="P32" s="198"/>
      <c r="Q32" s="198"/>
      <c r="R32" s="77" t="s">
        <v>53</v>
      </c>
    </row>
    <row r="33" spans="1:18" ht="6" customHeight="1">
      <c r="A33" s="7"/>
      <c r="B33" s="67"/>
      <c r="C33" s="67"/>
      <c r="D33" s="8"/>
      <c r="E33" s="8"/>
      <c r="F33" s="8"/>
      <c r="G33" s="8"/>
      <c r="H33" s="7"/>
      <c r="I33" s="7"/>
      <c r="J33" s="7"/>
      <c r="K33" s="7"/>
      <c r="L33" s="7"/>
      <c r="M33" s="7"/>
      <c r="N33" s="8"/>
      <c r="O33" s="8"/>
      <c r="P33" s="8"/>
      <c r="Q33" s="8"/>
      <c r="R33" s="7"/>
    </row>
    <row r="34" spans="1:18" s="7" customFormat="1" ht="15">
      <c r="B34" s="8"/>
      <c r="C34" s="8"/>
      <c r="D34" s="8"/>
      <c r="E34" s="8" t="s">
        <v>111</v>
      </c>
      <c r="F34" s="211">
        <f>F5+F8+F11+F14+F17+F20+F23+F26+F29+F32</f>
        <v>0</v>
      </c>
      <c r="G34" s="211"/>
      <c r="H34" s="7" t="s">
        <v>53</v>
      </c>
      <c r="I34" s="192" t="s">
        <v>112</v>
      </c>
      <c r="J34" s="192"/>
      <c r="K34" s="192"/>
      <c r="L34" s="212" t="str">
        <f>IF(P3&amp;P6&amp;P9&amp;P12&amp;P15&amp;P18&amp;P21&amp;P24&amp;P27&amp;P30&lt;&gt;"","未達80%","")</f>
        <v/>
      </c>
      <c r="M34" s="212"/>
      <c r="N34" s="7" t="str">
        <f>IF(L34&lt;&gt;"","","瓩·時")</f>
        <v>瓩·時</v>
      </c>
      <c r="P34" s="7" t="s">
        <v>113</v>
      </c>
      <c r="Q34" s="118">
        <f>Q4+Q7+Q10+Q13+Q16+Q19+Q22+Q25+Q28+Q31</f>
        <v>0</v>
      </c>
      <c r="R34" s="7" t="s">
        <v>6</v>
      </c>
    </row>
    <row r="35" spans="1:18" s="7" customFormat="1" ht="15">
      <c r="B35" s="8"/>
      <c r="C35" s="8"/>
      <c r="D35" s="8"/>
      <c r="E35" s="8"/>
    </row>
    <row r="36" spans="1:18" ht="6" customHeight="1"/>
    <row r="37" spans="1:18">
      <c r="A37" s="7"/>
      <c r="B37" s="89" t="s">
        <v>48</v>
      </c>
      <c r="C37" s="85"/>
      <c r="D37" s="85"/>
      <c r="E37" s="85"/>
      <c r="F37" s="75"/>
      <c r="G37" s="75"/>
      <c r="H37" s="75"/>
      <c r="I37" s="75"/>
      <c r="J37" s="75"/>
      <c r="K37" s="75"/>
      <c r="L37" s="75"/>
      <c r="M37" s="75"/>
      <c r="N37" s="75"/>
      <c r="O37" s="75"/>
      <c r="P37" s="75"/>
      <c r="Q37" s="75"/>
      <c r="R37" s="90"/>
    </row>
    <row r="38" spans="1:18">
      <c r="A38" s="7"/>
      <c r="B38" s="213" t="s">
        <v>114</v>
      </c>
      <c r="C38" s="214"/>
      <c r="D38" s="201" t="s">
        <v>97</v>
      </c>
      <c r="E38" s="202"/>
      <c r="F38" s="202"/>
      <c r="G38" s="205"/>
      <c r="H38" s="205"/>
      <c r="I38" s="206"/>
      <c r="J38" s="201" t="s">
        <v>29</v>
      </c>
      <c r="K38" s="202"/>
      <c r="L38" s="202"/>
      <c r="M38" s="203"/>
      <c r="N38" s="203"/>
      <c r="O38" s="204"/>
      <c r="P38" s="87" t="str">
        <f>IF(F40&lt;O40,"設備發電功率未達80%，請附上說明文件!","")</f>
        <v/>
      </c>
      <c r="Q38" s="88"/>
      <c r="R38" s="91"/>
    </row>
    <row r="39" spans="1:18">
      <c r="A39" s="7"/>
      <c r="B39" s="215"/>
      <c r="C39" s="216"/>
      <c r="D39" s="207" t="s">
        <v>50</v>
      </c>
      <c r="E39" s="208"/>
      <c r="F39" s="209"/>
      <c r="G39" s="209"/>
      <c r="H39" s="210"/>
      <c r="I39" s="197" t="s">
        <v>243</v>
      </c>
      <c r="J39" s="198"/>
      <c r="K39" s="198"/>
      <c r="L39" s="199"/>
      <c r="M39" s="199"/>
      <c r="N39" s="199"/>
      <c r="O39" s="200"/>
      <c r="P39" s="78" t="s">
        <v>51</v>
      </c>
      <c r="Q39" s="79"/>
      <c r="R39" s="77" t="s">
        <v>6</v>
      </c>
    </row>
    <row r="40" spans="1:18">
      <c r="A40" s="7"/>
      <c r="B40" s="217"/>
      <c r="C40" s="218"/>
      <c r="D40" s="197" t="s">
        <v>52</v>
      </c>
      <c r="E40" s="198"/>
      <c r="F40" s="199"/>
      <c r="G40" s="199"/>
      <c r="H40" s="77" t="s">
        <v>54</v>
      </c>
      <c r="I40" s="78" t="s">
        <v>55</v>
      </c>
      <c r="J40" s="76"/>
      <c r="K40" s="76"/>
      <c r="L40" s="76" t="str">
        <f>IFERROR(VLOOKUP(M38,ref!$G$2:$H$10,2,0),"")</f>
        <v/>
      </c>
      <c r="M40" s="76" t="s">
        <v>40</v>
      </c>
      <c r="N40" s="74" t="s">
        <v>56</v>
      </c>
      <c r="O40" s="198" t="str">
        <f>IFERROR(Q39*L40*0.8,"")</f>
        <v/>
      </c>
      <c r="P40" s="198"/>
      <c r="Q40" s="198"/>
      <c r="R40" s="77" t="s">
        <v>53</v>
      </c>
    </row>
    <row r="41" spans="1:18">
      <c r="A41" s="7"/>
      <c r="B41" s="213" t="s">
        <v>115</v>
      </c>
      <c r="C41" s="214"/>
      <c r="D41" s="201" t="s">
        <v>97</v>
      </c>
      <c r="E41" s="202"/>
      <c r="F41" s="202"/>
      <c r="G41" s="205"/>
      <c r="H41" s="205"/>
      <c r="I41" s="206"/>
      <c r="J41" s="201" t="s">
        <v>29</v>
      </c>
      <c r="K41" s="202"/>
      <c r="L41" s="202"/>
      <c r="M41" s="203"/>
      <c r="N41" s="203"/>
      <c r="O41" s="204"/>
      <c r="P41" s="87" t="str">
        <f>IF(F43&lt;O43,"設備發電功率未達80%，請附上說明文件!","")</f>
        <v/>
      </c>
      <c r="Q41" s="88"/>
      <c r="R41" s="91"/>
    </row>
    <row r="42" spans="1:18">
      <c r="A42" s="7"/>
      <c r="B42" s="215"/>
      <c r="C42" s="216"/>
      <c r="D42" s="207" t="s">
        <v>50</v>
      </c>
      <c r="E42" s="208"/>
      <c r="F42" s="209"/>
      <c r="G42" s="209"/>
      <c r="H42" s="210"/>
      <c r="I42" s="197" t="s">
        <v>243</v>
      </c>
      <c r="J42" s="198"/>
      <c r="K42" s="198"/>
      <c r="L42" s="199"/>
      <c r="M42" s="199"/>
      <c r="N42" s="199"/>
      <c r="O42" s="200"/>
      <c r="P42" s="78" t="s">
        <v>51</v>
      </c>
      <c r="Q42" s="79"/>
      <c r="R42" s="77" t="s">
        <v>6</v>
      </c>
    </row>
    <row r="43" spans="1:18">
      <c r="A43" s="7"/>
      <c r="B43" s="217"/>
      <c r="C43" s="218"/>
      <c r="D43" s="197" t="s">
        <v>52</v>
      </c>
      <c r="E43" s="198"/>
      <c r="F43" s="199"/>
      <c r="G43" s="199"/>
      <c r="H43" s="77" t="s">
        <v>54</v>
      </c>
      <c r="I43" s="78" t="s">
        <v>55</v>
      </c>
      <c r="J43" s="76"/>
      <c r="K43" s="76"/>
      <c r="L43" s="76" t="str">
        <f>IFERROR(VLOOKUP(M41,ref!$G$2:$H$10,2,0),"")</f>
        <v/>
      </c>
      <c r="M43" s="76" t="s">
        <v>40</v>
      </c>
      <c r="N43" s="74" t="s">
        <v>56</v>
      </c>
      <c r="O43" s="198" t="str">
        <f>IFERROR(Q42*L43*0.8,"")</f>
        <v/>
      </c>
      <c r="P43" s="198"/>
      <c r="Q43" s="198"/>
      <c r="R43" s="77" t="s">
        <v>53</v>
      </c>
    </row>
    <row r="44" spans="1:18">
      <c r="A44" s="7"/>
      <c r="B44" s="213" t="s">
        <v>116</v>
      </c>
      <c r="C44" s="214"/>
      <c r="D44" s="201" t="s">
        <v>97</v>
      </c>
      <c r="E44" s="202"/>
      <c r="F44" s="202"/>
      <c r="G44" s="205"/>
      <c r="H44" s="205"/>
      <c r="I44" s="206"/>
      <c r="J44" s="201" t="s">
        <v>29</v>
      </c>
      <c r="K44" s="202"/>
      <c r="L44" s="202"/>
      <c r="M44" s="203"/>
      <c r="N44" s="203"/>
      <c r="O44" s="204"/>
      <c r="P44" s="87" t="str">
        <f>IF(F46&lt;O46,"設備發電功率未達80%，請附上說明文件!","")</f>
        <v/>
      </c>
      <c r="Q44" s="88"/>
      <c r="R44" s="91"/>
    </row>
    <row r="45" spans="1:18">
      <c r="A45" s="7"/>
      <c r="B45" s="215"/>
      <c r="C45" s="216"/>
      <c r="D45" s="207" t="s">
        <v>50</v>
      </c>
      <c r="E45" s="208"/>
      <c r="F45" s="209"/>
      <c r="G45" s="209"/>
      <c r="H45" s="210"/>
      <c r="I45" s="197" t="s">
        <v>243</v>
      </c>
      <c r="J45" s="198"/>
      <c r="K45" s="198"/>
      <c r="L45" s="199"/>
      <c r="M45" s="199"/>
      <c r="N45" s="199"/>
      <c r="O45" s="200"/>
      <c r="P45" s="78" t="s">
        <v>51</v>
      </c>
      <c r="Q45" s="79"/>
      <c r="R45" s="77" t="s">
        <v>6</v>
      </c>
    </row>
    <row r="46" spans="1:18">
      <c r="A46" s="7"/>
      <c r="B46" s="217"/>
      <c r="C46" s="218"/>
      <c r="D46" s="197" t="s">
        <v>52</v>
      </c>
      <c r="E46" s="198"/>
      <c r="F46" s="199"/>
      <c r="G46" s="199"/>
      <c r="H46" s="77" t="s">
        <v>54</v>
      </c>
      <c r="I46" s="78" t="s">
        <v>55</v>
      </c>
      <c r="J46" s="76"/>
      <c r="K46" s="76"/>
      <c r="L46" s="76" t="str">
        <f>IFERROR(VLOOKUP(M44,ref!$G$2:$H$10,2,0),"")</f>
        <v/>
      </c>
      <c r="M46" s="76" t="s">
        <v>40</v>
      </c>
      <c r="N46" s="74" t="s">
        <v>56</v>
      </c>
      <c r="O46" s="198" t="str">
        <f>IFERROR(Q45*L46*0.8,"")</f>
        <v/>
      </c>
      <c r="P46" s="198"/>
      <c r="Q46" s="198"/>
      <c r="R46" s="77" t="s">
        <v>53</v>
      </c>
    </row>
    <row r="47" spans="1:18">
      <c r="A47" s="7"/>
      <c r="B47" s="213" t="s">
        <v>117</v>
      </c>
      <c r="C47" s="214"/>
      <c r="D47" s="201" t="s">
        <v>97</v>
      </c>
      <c r="E47" s="202"/>
      <c r="F47" s="202"/>
      <c r="G47" s="205"/>
      <c r="H47" s="205"/>
      <c r="I47" s="206"/>
      <c r="J47" s="201" t="s">
        <v>29</v>
      </c>
      <c r="K47" s="202"/>
      <c r="L47" s="202"/>
      <c r="M47" s="203"/>
      <c r="N47" s="203"/>
      <c r="O47" s="204"/>
      <c r="P47" s="87" t="str">
        <f>IF(F49&lt;O49,"設備發電功率未達80%，請附上說明文件!","")</f>
        <v/>
      </c>
      <c r="Q47" s="88"/>
      <c r="R47" s="91"/>
    </row>
    <row r="48" spans="1:18">
      <c r="A48" s="7"/>
      <c r="B48" s="215"/>
      <c r="C48" s="216"/>
      <c r="D48" s="207" t="s">
        <v>50</v>
      </c>
      <c r="E48" s="208"/>
      <c r="F48" s="209"/>
      <c r="G48" s="209"/>
      <c r="H48" s="210"/>
      <c r="I48" s="197" t="s">
        <v>243</v>
      </c>
      <c r="J48" s="198"/>
      <c r="K48" s="198"/>
      <c r="L48" s="199"/>
      <c r="M48" s="199"/>
      <c r="N48" s="199"/>
      <c r="O48" s="200"/>
      <c r="P48" s="78" t="s">
        <v>51</v>
      </c>
      <c r="Q48" s="79"/>
      <c r="R48" s="77" t="s">
        <v>6</v>
      </c>
    </row>
    <row r="49" spans="1:18">
      <c r="A49" s="7"/>
      <c r="B49" s="217"/>
      <c r="C49" s="218"/>
      <c r="D49" s="197" t="s">
        <v>52</v>
      </c>
      <c r="E49" s="198"/>
      <c r="F49" s="199"/>
      <c r="G49" s="199"/>
      <c r="H49" s="77" t="s">
        <v>54</v>
      </c>
      <c r="I49" s="78" t="s">
        <v>55</v>
      </c>
      <c r="J49" s="76"/>
      <c r="K49" s="76"/>
      <c r="L49" s="76" t="str">
        <f>IFERROR(VLOOKUP(M47,ref!$G$2:$H$10,2,0),"")</f>
        <v/>
      </c>
      <c r="M49" s="76" t="s">
        <v>40</v>
      </c>
      <c r="N49" s="74" t="s">
        <v>56</v>
      </c>
      <c r="O49" s="198" t="str">
        <f>IFERROR(Q48*L49*0.8,"")</f>
        <v/>
      </c>
      <c r="P49" s="198"/>
      <c r="Q49" s="198"/>
      <c r="R49" s="77" t="s">
        <v>53</v>
      </c>
    </row>
    <row r="50" spans="1:18">
      <c r="A50" s="7"/>
      <c r="B50" s="213" t="s">
        <v>118</v>
      </c>
      <c r="C50" s="214"/>
      <c r="D50" s="201" t="s">
        <v>97</v>
      </c>
      <c r="E50" s="202"/>
      <c r="F50" s="202"/>
      <c r="G50" s="205"/>
      <c r="H50" s="205"/>
      <c r="I50" s="206"/>
      <c r="J50" s="201" t="s">
        <v>29</v>
      </c>
      <c r="K50" s="202"/>
      <c r="L50" s="202"/>
      <c r="M50" s="203"/>
      <c r="N50" s="203"/>
      <c r="O50" s="204"/>
      <c r="P50" s="87" t="str">
        <f>IF(F52&lt;O52,"設備發電功率未達80%，請附上說明文件!","")</f>
        <v/>
      </c>
      <c r="Q50" s="88"/>
      <c r="R50" s="91"/>
    </row>
    <row r="51" spans="1:18">
      <c r="A51" s="7"/>
      <c r="B51" s="215"/>
      <c r="C51" s="216"/>
      <c r="D51" s="207" t="s">
        <v>50</v>
      </c>
      <c r="E51" s="208"/>
      <c r="F51" s="209"/>
      <c r="G51" s="209"/>
      <c r="H51" s="210"/>
      <c r="I51" s="197" t="s">
        <v>243</v>
      </c>
      <c r="J51" s="198"/>
      <c r="K51" s="198"/>
      <c r="L51" s="199"/>
      <c r="M51" s="199"/>
      <c r="N51" s="199"/>
      <c r="O51" s="200"/>
      <c r="P51" s="78" t="s">
        <v>51</v>
      </c>
      <c r="Q51" s="79"/>
      <c r="R51" s="77" t="s">
        <v>6</v>
      </c>
    </row>
    <row r="52" spans="1:18">
      <c r="A52" s="7"/>
      <c r="B52" s="217"/>
      <c r="C52" s="218"/>
      <c r="D52" s="197" t="s">
        <v>52</v>
      </c>
      <c r="E52" s="198"/>
      <c r="F52" s="199"/>
      <c r="G52" s="199"/>
      <c r="H52" s="77" t="s">
        <v>54</v>
      </c>
      <c r="I52" s="78" t="s">
        <v>55</v>
      </c>
      <c r="J52" s="76"/>
      <c r="K52" s="76"/>
      <c r="L52" s="76" t="str">
        <f>IFERROR(VLOOKUP(M50,ref!$G$2:$H$10,2,0),"")</f>
        <v/>
      </c>
      <c r="M52" s="76" t="s">
        <v>40</v>
      </c>
      <c r="N52" s="74" t="s">
        <v>56</v>
      </c>
      <c r="O52" s="198" t="str">
        <f>IFERROR(Q51*L52*0.8,"")</f>
        <v/>
      </c>
      <c r="P52" s="198"/>
      <c r="Q52" s="198"/>
      <c r="R52" s="77" t="s">
        <v>53</v>
      </c>
    </row>
    <row r="53" spans="1:18">
      <c r="A53" s="7"/>
      <c r="B53" s="213" t="s">
        <v>119</v>
      </c>
      <c r="C53" s="214"/>
      <c r="D53" s="201" t="s">
        <v>97</v>
      </c>
      <c r="E53" s="202"/>
      <c r="F53" s="202"/>
      <c r="G53" s="205"/>
      <c r="H53" s="205"/>
      <c r="I53" s="206"/>
      <c r="J53" s="201" t="s">
        <v>29</v>
      </c>
      <c r="K53" s="202"/>
      <c r="L53" s="202"/>
      <c r="M53" s="203"/>
      <c r="N53" s="203"/>
      <c r="O53" s="204"/>
      <c r="P53" s="87" t="str">
        <f>IF(F55&lt;O55,"設備發電功率未達80%，請附上說明文件!","")</f>
        <v/>
      </c>
      <c r="Q53" s="88"/>
      <c r="R53" s="91"/>
    </row>
    <row r="54" spans="1:18">
      <c r="A54" s="7"/>
      <c r="B54" s="215"/>
      <c r="C54" s="216"/>
      <c r="D54" s="207" t="s">
        <v>50</v>
      </c>
      <c r="E54" s="208"/>
      <c r="F54" s="209"/>
      <c r="G54" s="209"/>
      <c r="H54" s="210"/>
      <c r="I54" s="197" t="s">
        <v>243</v>
      </c>
      <c r="J54" s="198"/>
      <c r="K54" s="198"/>
      <c r="L54" s="199"/>
      <c r="M54" s="199"/>
      <c r="N54" s="199"/>
      <c r="O54" s="200"/>
      <c r="P54" s="78" t="s">
        <v>51</v>
      </c>
      <c r="Q54" s="79"/>
      <c r="R54" s="77" t="s">
        <v>6</v>
      </c>
    </row>
    <row r="55" spans="1:18">
      <c r="A55" s="7"/>
      <c r="B55" s="217"/>
      <c r="C55" s="218"/>
      <c r="D55" s="197" t="s">
        <v>52</v>
      </c>
      <c r="E55" s="198"/>
      <c r="F55" s="199"/>
      <c r="G55" s="199"/>
      <c r="H55" s="77" t="s">
        <v>54</v>
      </c>
      <c r="I55" s="78" t="s">
        <v>55</v>
      </c>
      <c r="J55" s="76"/>
      <c r="K55" s="76"/>
      <c r="L55" s="76" t="str">
        <f>IFERROR(VLOOKUP(M53,ref!$G$2:$H$10,2,0),"")</f>
        <v/>
      </c>
      <c r="M55" s="76" t="s">
        <v>40</v>
      </c>
      <c r="N55" s="74" t="s">
        <v>56</v>
      </c>
      <c r="O55" s="198" t="str">
        <f>IFERROR(Q54*L55*0.8,"")</f>
        <v/>
      </c>
      <c r="P55" s="198"/>
      <c r="Q55" s="198"/>
      <c r="R55" s="77" t="s">
        <v>53</v>
      </c>
    </row>
    <row r="56" spans="1:18">
      <c r="A56" s="7"/>
      <c r="B56" s="213" t="s">
        <v>120</v>
      </c>
      <c r="C56" s="214"/>
      <c r="D56" s="201" t="s">
        <v>97</v>
      </c>
      <c r="E56" s="202"/>
      <c r="F56" s="202"/>
      <c r="G56" s="205"/>
      <c r="H56" s="205"/>
      <c r="I56" s="206"/>
      <c r="J56" s="201" t="s">
        <v>29</v>
      </c>
      <c r="K56" s="202"/>
      <c r="L56" s="202"/>
      <c r="M56" s="203"/>
      <c r="N56" s="203"/>
      <c r="O56" s="204"/>
      <c r="P56" s="87" t="str">
        <f>IF(F58&lt;O58,"設備發電功率未達80%，請附上說明文件!","")</f>
        <v/>
      </c>
      <c r="Q56" s="88"/>
      <c r="R56" s="91"/>
    </row>
    <row r="57" spans="1:18">
      <c r="A57" s="7"/>
      <c r="B57" s="215"/>
      <c r="C57" s="216"/>
      <c r="D57" s="207" t="s">
        <v>50</v>
      </c>
      <c r="E57" s="208"/>
      <c r="F57" s="209"/>
      <c r="G57" s="209"/>
      <c r="H57" s="210"/>
      <c r="I57" s="197" t="s">
        <v>243</v>
      </c>
      <c r="J57" s="198"/>
      <c r="K57" s="198"/>
      <c r="L57" s="199"/>
      <c r="M57" s="199"/>
      <c r="N57" s="199"/>
      <c r="O57" s="200"/>
      <c r="P57" s="78" t="s">
        <v>51</v>
      </c>
      <c r="Q57" s="79"/>
      <c r="R57" s="77" t="s">
        <v>6</v>
      </c>
    </row>
    <row r="58" spans="1:18">
      <c r="A58" s="7"/>
      <c r="B58" s="217"/>
      <c r="C58" s="218"/>
      <c r="D58" s="197" t="s">
        <v>52</v>
      </c>
      <c r="E58" s="198"/>
      <c r="F58" s="199"/>
      <c r="G58" s="199"/>
      <c r="H58" s="77" t="s">
        <v>54</v>
      </c>
      <c r="I58" s="78" t="s">
        <v>55</v>
      </c>
      <c r="J58" s="76"/>
      <c r="K58" s="76"/>
      <c r="L58" s="76" t="str">
        <f>IFERROR(VLOOKUP(M56,ref!$G$2:$H$10,2,0),"")</f>
        <v/>
      </c>
      <c r="M58" s="76" t="s">
        <v>40</v>
      </c>
      <c r="N58" s="74" t="s">
        <v>56</v>
      </c>
      <c r="O58" s="198" t="str">
        <f>IFERROR(Q57*L58*0.8,"")</f>
        <v/>
      </c>
      <c r="P58" s="198"/>
      <c r="Q58" s="198"/>
      <c r="R58" s="77" t="s">
        <v>53</v>
      </c>
    </row>
    <row r="59" spans="1:18">
      <c r="A59" s="7"/>
      <c r="B59" s="213" t="s">
        <v>121</v>
      </c>
      <c r="C59" s="214"/>
      <c r="D59" s="201" t="s">
        <v>97</v>
      </c>
      <c r="E59" s="202"/>
      <c r="F59" s="202"/>
      <c r="G59" s="205"/>
      <c r="H59" s="205"/>
      <c r="I59" s="206"/>
      <c r="J59" s="201" t="s">
        <v>29</v>
      </c>
      <c r="K59" s="202"/>
      <c r="L59" s="202"/>
      <c r="M59" s="203"/>
      <c r="N59" s="203"/>
      <c r="O59" s="204"/>
      <c r="P59" s="87" t="str">
        <f>IF(F61&lt;O61,"設備發電功率未達80%，請附上說明文件!","")</f>
        <v/>
      </c>
      <c r="Q59" s="88"/>
      <c r="R59" s="91"/>
    </row>
    <row r="60" spans="1:18">
      <c r="A60" s="7"/>
      <c r="B60" s="215"/>
      <c r="C60" s="216"/>
      <c r="D60" s="207" t="s">
        <v>50</v>
      </c>
      <c r="E60" s="208"/>
      <c r="F60" s="209"/>
      <c r="G60" s="209"/>
      <c r="H60" s="210"/>
      <c r="I60" s="197" t="s">
        <v>243</v>
      </c>
      <c r="J60" s="198"/>
      <c r="K60" s="198"/>
      <c r="L60" s="199"/>
      <c r="M60" s="199"/>
      <c r="N60" s="199"/>
      <c r="O60" s="200"/>
      <c r="P60" s="78" t="s">
        <v>51</v>
      </c>
      <c r="Q60" s="79"/>
      <c r="R60" s="77" t="s">
        <v>6</v>
      </c>
    </row>
    <row r="61" spans="1:18">
      <c r="A61" s="7"/>
      <c r="B61" s="217"/>
      <c r="C61" s="218"/>
      <c r="D61" s="197" t="s">
        <v>52</v>
      </c>
      <c r="E61" s="198"/>
      <c r="F61" s="199"/>
      <c r="G61" s="199"/>
      <c r="H61" s="77" t="s">
        <v>54</v>
      </c>
      <c r="I61" s="78" t="s">
        <v>55</v>
      </c>
      <c r="J61" s="76"/>
      <c r="K61" s="76"/>
      <c r="L61" s="76" t="str">
        <f>IFERROR(VLOOKUP(M59,ref!$G$2:$H$10,2,0),"")</f>
        <v/>
      </c>
      <c r="M61" s="76" t="s">
        <v>40</v>
      </c>
      <c r="N61" s="74" t="s">
        <v>56</v>
      </c>
      <c r="O61" s="198" t="str">
        <f>IFERROR(Q60*L61*0.8,"")</f>
        <v/>
      </c>
      <c r="P61" s="198"/>
      <c r="Q61" s="198"/>
      <c r="R61" s="77" t="s">
        <v>53</v>
      </c>
    </row>
    <row r="62" spans="1:18">
      <c r="A62" s="7"/>
      <c r="B62" s="213" t="s">
        <v>122</v>
      </c>
      <c r="C62" s="214"/>
      <c r="D62" s="201" t="s">
        <v>97</v>
      </c>
      <c r="E62" s="202"/>
      <c r="F62" s="202"/>
      <c r="G62" s="205"/>
      <c r="H62" s="205"/>
      <c r="I62" s="206"/>
      <c r="J62" s="201" t="s">
        <v>29</v>
      </c>
      <c r="K62" s="202"/>
      <c r="L62" s="202"/>
      <c r="M62" s="203"/>
      <c r="N62" s="203"/>
      <c r="O62" s="204"/>
      <c r="P62" s="87" t="str">
        <f>IF(F64&lt;O64,"設備發電功率未達80%，請附上說明文件!","")</f>
        <v/>
      </c>
      <c r="Q62" s="88"/>
      <c r="R62" s="91"/>
    </row>
    <row r="63" spans="1:18">
      <c r="A63" s="7"/>
      <c r="B63" s="215"/>
      <c r="C63" s="216"/>
      <c r="D63" s="207" t="s">
        <v>50</v>
      </c>
      <c r="E63" s="208"/>
      <c r="F63" s="209"/>
      <c r="G63" s="209"/>
      <c r="H63" s="210"/>
      <c r="I63" s="197" t="s">
        <v>243</v>
      </c>
      <c r="J63" s="198"/>
      <c r="K63" s="198"/>
      <c r="L63" s="199"/>
      <c r="M63" s="199"/>
      <c r="N63" s="199"/>
      <c r="O63" s="200"/>
      <c r="P63" s="78" t="s">
        <v>51</v>
      </c>
      <c r="Q63" s="79"/>
      <c r="R63" s="77" t="s">
        <v>6</v>
      </c>
    </row>
    <row r="64" spans="1:18">
      <c r="A64" s="7"/>
      <c r="B64" s="217"/>
      <c r="C64" s="218"/>
      <c r="D64" s="197" t="s">
        <v>52</v>
      </c>
      <c r="E64" s="198"/>
      <c r="F64" s="199"/>
      <c r="G64" s="199"/>
      <c r="H64" s="77" t="s">
        <v>54</v>
      </c>
      <c r="I64" s="78" t="s">
        <v>55</v>
      </c>
      <c r="J64" s="76"/>
      <c r="K64" s="76"/>
      <c r="L64" s="76" t="str">
        <f>IFERROR(VLOOKUP(M62,ref!$G$2:$H$10,2,0),"")</f>
        <v/>
      </c>
      <c r="M64" s="76" t="s">
        <v>40</v>
      </c>
      <c r="N64" s="74" t="s">
        <v>56</v>
      </c>
      <c r="O64" s="198" t="str">
        <f>IFERROR(Q63*L64*0.8,"")</f>
        <v/>
      </c>
      <c r="P64" s="198"/>
      <c r="Q64" s="198"/>
      <c r="R64" s="77" t="s">
        <v>53</v>
      </c>
    </row>
    <row r="65" spans="1:18">
      <c r="A65" s="7"/>
      <c r="B65" s="213" t="s">
        <v>123</v>
      </c>
      <c r="C65" s="214"/>
      <c r="D65" s="201" t="s">
        <v>97</v>
      </c>
      <c r="E65" s="202"/>
      <c r="F65" s="202"/>
      <c r="G65" s="205"/>
      <c r="H65" s="205"/>
      <c r="I65" s="206"/>
      <c r="J65" s="201" t="s">
        <v>29</v>
      </c>
      <c r="K65" s="202"/>
      <c r="L65" s="202"/>
      <c r="M65" s="203"/>
      <c r="N65" s="203"/>
      <c r="O65" s="204"/>
      <c r="P65" s="87" t="str">
        <f>IF(F67&lt;O67,"設備發電功率未達80%，請附上說明文件!","")</f>
        <v/>
      </c>
      <c r="Q65" s="88"/>
      <c r="R65" s="91"/>
    </row>
    <row r="66" spans="1:18">
      <c r="A66" s="7"/>
      <c r="B66" s="215"/>
      <c r="C66" s="216"/>
      <c r="D66" s="207" t="s">
        <v>50</v>
      </c>
      <c r="E66" s="208"/>
      <c r="F66" s="209"/>
      <c r="G66" s="209"/>
      <c r="H66" s="210"/>
      <c r="I66" s="197" t="s">
        <v>243</v>
      </c>
      <c r="J66" s="198"/>
      <c r="K66" s="198"/>
      <c r="L66" s="199"/>
      <c r="M66" s="199"/>
      <c r="N66" s="199"/>
      <c r="O66" s="200"/>
      <c r="P66" s="78" t="s">
        <v>51</v>
      </c>
      <c r="Q66" s="79"/>
      <c r="R66" s="77" t="s">
        <v>6</v>
      </c>
    </row>
    <row r="67" spans="1:18">
      <c r="A67" s="7"/>
      <c r="B67" s="217"/>
      <c r="C67" s="218"/>
      <c r="D67" s="197" t="s">
        <v>52</v>
      </c>
      <c r="E67" s="198"/>
      <c r="F67" s="199"/>
      <c r="G67" s="199"/>
      <c r="H67" s="77" t="s">
        <v>54</v>
      </c>
      <c r="I67" s="78" t="s">
        <v>55</v>
      </c>
      <c r="J67" s="76"/>
      <c r="K67" s="76"/>
      <c r="L67" s="76" t="str">
        <f>IFERROR(VLOOKUP(M65,ref!$G$2:$H$10,2,0),"")</f>
        <v/>
      </c>
      <c r="M67" s="76" t="s">
        <v>40</v>
      </c>
      <c r="N67" s="74" t="s">
        <v>56</v>
      </c>
      <c r="O67" s="198" t="str">
        <f>IFERROR(Q66*L67*0.8,"")</f>
        <v/>
      </c>
      <c r="P67" s="198"/>
      <c r="Q67" s="198"/>
      <c r="R67" s="77" t="s">
        <v>53</v>
      </c>
    </row>
    <row r="68" spans="1:18" s="7" customFormat="1" ht="4.5" customHeight="1">
      <c r="B68" s="8"/>
      <c r="C68" s="8"/>
      <c r="D68" s="8"/>
      <c r="E68" s="8"/>
    </row>
    <row r="69" spans="1:18" s="7" customFormat="1" ht="15">
      <c r="B69" s="8"/>
      <c r="C69" s="8"/>
      <c r="D69" s="8"/>
      <c r="E69" s="8" t="s">
        <v>111</v>
      </c>
      <c r="F69" s="211">
        <f>F40+F43+F46+F49+F52+F55+F58+F61+F64+F67</f>
        <v>0</v>
      </c>
      <c r="G69" s="211"/>
      <c r="H69" s="7" t="s">
        <v>53</v>
      </c>
      <c r="I69" s="192" t="s">
        <v>112</v>
      </c>
      <c r="J69" s="192"/>
      <c r="K69" s="192"/>
      <c r="L69" s="212" t="str">
        <f>IF(P38&amp;P41&amp;P44&amp;P47&amp;P50&amp;P53&amp;P56&amp;P59&amp;P62&amp;P65&lt;&gt;"","未達80%","")</f>
        <v/>
      </c>
      <c r="M69" s="212"/>
      <c r="N69" s="7" t="str">
        <f>IF(L69&lt;&gt;"","","瓩·時")</f>
        <v>瓩·時</v>
      </c>
      <c r="P69" s="7" t="s">
        <v>113</v>
      </c>
      <c r="Q69" s="118">
        <f>Q39+Q42+Q45+Q48+Q51+Q54+Q57+Q60+Q63+Q66</f>
        <v>0</v>
      </c>
      <c r="R69" s="7" t="s">
        <v>6</v>
      </c>
    </row>
    <row r="71" spans="1:18" ht="9" customHeight="1"/>
    <row r="72" spans="1:18">
      <c r="A72" s="7"/>
      <c r="B72" s="89" t="s">
        <v>48</v>
      </c>
      <c r="C72" s="85"/>
      <c r="D72" s="85"/>
      <c r="E72" s="85"/>
      <c r="F72" s="75"/>
      <c r="G72" s="75"/>
      <c r="H72" s="75"/>
      <c r="I72" s="75"/>
      <c r="J72" s="75"/>
      <c r="K72" s="75"/>
      <c r="L72" s="75"/>
      <c r="M72" s="75"/>
      <c r="N72" s="75"/>
      <c r="O72" s="75"/>
      <c r="P72" s="75"/>
      <c r="Q72" s="75"/>
      <c r="R72" s="90"/>
    </row>
    <row r="73" spans="1:18">
      <c r="A73" s="7"/>
      <c r="B73" s="213" t="s">
        <v>138</v>
      </c>
      <c r="C73" s="214"/>
      <c r="D73" s="201" t="s">
        <v>97</v>
      </c>
      <c r="E73" s="202"/>
      <c r="F73" s="202"/>
      <c r="G73" s="205"/>
      <c r="H73" s="205"/>
      <c r="I73" s="206"/>
      <c r="J73" s="201" t="s">
        <v>29</v>
      </c>
      <c r="K73" s="202"/>
      <c r="L73" s="202"/>
      <c r="M73" s="203"/>
      <c r="N73" s="203"/>
      <c r="O73" s="204"/>
      <c r="P73" s="87" t="str">
        <f>IF(F75&lt;O75,"設備發電功率未達80%，請附上說明文件!","")</f>
        <v/>
      </c>
      <c r="Q73" s="88"/>
      <c r="R73" s="91"/>
    </row>
    <row r="74" spans="1:18">
      <c r="A74" s="7"/>
      <c r="B74" s="215"/>
      <c r="C74" s="216"/>
      <c r="D74" s="207" t="s">
        <v>50</v>
      </c>
      <c r="E74" s="208"/>
      <c r="F74" s="209"/>
      <c r="G74" s="209"/>
      <c r="H74" s="210"/>
      <c r="I74" s="197" t="s">
        <v>243</v>
      </c>
      <c r="J74" s="198"/>
      <c r="K74" s="198"/>
      <c r="L74" s="199"/>
      <c r="M74" s="199"/>
      <c r="N74" s="199"/>
      <c r="O74" s="200"/>
      <c r="P74" s="78" t="s">
        <v>51</v>
      </c>
      <c r="Q74" s="79"/>
      <c r="R74" s="77" t="s">
        <v>6</v>
      </c>
    </row>
    <row r="75" spans="1:18">
      <c r="A75" s="7"/>
      <c r="B75" s="217"/>
      <c r="C75" s="218"/>
      <c r="D75" s="197" t="s">
        <v>52</v>
      </c>
      <c r="E75" s="198"/>
      <c r="F75" s="199"/>
      <c r="G75" s="199"/>
      <c r="H75" s="77" t="s">
        <v>54</v>
      </c>
      <c r="I75" s="78" t="s">
        <v>55</v>
      </c>
      <c r="J75" s="76"/>
      <c r="K75" s="76"/>
      <c r="L75" s="76" t="str">
        <f>IFERROR(VLOOKUP(M73,ref!$G$2:$H$10,2,0),"")</f>
        <v/>
      </c>
      <c r="M75" s="76" t="s">
        <v>40</v>
      </c>
      <c r="N75" s="74" t="s">
        <v>56</v>
      </c>
      <c r="O75" s="198" t="str">
        <f>IFERROR(Q74*L75*0.8,"")</f>
        <v/>
      </c>
      <c r="P75" s="198"/>
      <c r="Q75" s="198"/>
      <c r="R75" s="77" t="s">
        <v>53</v>
      </c>
    </row>
    <row r="76" spans="1:18">
      <c r="A76" s="7"/>
      <c r="B76" s="213" t="s">
        <v>139</v>
      </c>
      <c r="C76" s="214"/>
      <c r="D76" s="201" t="s">
        <v>97</v>
      </c>
      <c r="E76" s="202"/>
      <c r="F76" s="202"/>
      <c r="G76" s="205"/>
      <c r="H76" s="205"/>
      <c r="I76" s="206"/>
      <c r="J76" s="201" t="s">
        <v>29</v>
      </c>
      <c r="K76" s="202"/>
      <c r="L76" s="202"/>
      <c r="M76" s="203"/>
      <c r="N76" s="203"/>
      <c r="O76" s="204"/>
      <c r="P76" s="87" t="str">
        <f>IF(F78&lt;O78,"設備發電功率未達80%，請附上說明文件!","")</f>
        <v/>
      </c>
      <c r="Q76" s="88"/>
      <c r="R76" s="91"/>
    </row>
    <row r="77" spans="1:18">
      <c r="A77" s="7"/>
      <c r="B77" s="215"/>
      <c r="C77" s="216"/>
      <c r="D77" s="207" t="s">
        <v>50</v>
      </c>
      <c r="E77" s="208"/>
      <c r="F77" s="209"/>
      <c r="G77" s="209"/>
      <c r="H77" s="210"/>
      <c r="I77" s="197" t="s">
        <v>243</v>
      </c>
      <c r="J77" s="198"/>
      <c r="K77" s="198"/>
      <c r="L77" s="199"/>
      <c r="M77" s="199"/>
      <c r="N77" s="199"/>
      <c r="O77" s="200"/>
      <c r="P77" s="78" t="s">
        <v>51</v>
      </c>
      <c r="Q77" s="79"/>
      <c r="R77" s="77" t="s">
        <v>6</v>
      </c>
    </row>
    <row r="78" spans="1:18">
      <c r="A78" s="7"/>
      <c r="B78" s="217"/>
      <c r="C78" s="218"/>
      <c r="D78" s="197" t="s">
        <v>52</v>
      </c>
      <c r="E78" s="198"/>
      <c r="F78" s="199"/>
      <c r="G78" s="199"/>
      <c r="H78" s="77" t="s">
        <v>54</v>
      </c>
      <c r="I78" s="78" t="s">
        <v>55</v>
      </c>
      <c r="J78" s="76"/>
      <c r="K78" s="76"/>
      <c r="L78" s="76" t="str">
        <f>IFERROR(VLOOKUP(M76,ref!$G$2:$H$10,2,0),"")</f>
        <v/>
      </c>
      <c r="M78" s="76" t="s">
        <v>40</v>
      </c>
      <c r="N78" s="74" t="s">
        <v>56</v>
      </c>
      <c r="O78" s="198" t="str">
        <f>IFERROR(Q77*L78*0.8,"")</f>
        <v/>
      </c>
      <c r="P78" s="198"/>
      <c r="Q78" s="198"/>
      <c r="R78" s="77" t="s">
        <v>53</v>
      </c>
    </row>
    <row r="79" spans="1:18">
      <c r="A79" s="7"/>
      <c r="B79" s="213" t="s">
        <v>140</v>
      </c>
      <c r="C79" s="214"/>
      <c r="D79" s="201" t="s">
        <v>97</v>
      </c>
      <c r="E79" s="202"/>
      <c r="F79" s="202"/>
      <c r="G79" s="205"/>
      <c r="H79" s="205"/>
      <c r="I79" s="206"/>
      <c r="J79" s="201" t="s">
        <v>29</v>
      </c>
      <c r="K79" s="202"/>
      <c r="L79" s="202"/>
      <c r="M79" s="203"/>
      <c r="N79" s="203"/>
      <c r="O79" s="204"/>
      <c r="P79" s="87" t="str">
        <f>IF(F81&lt;O81,"設備發電功率未達80%，請附上說明文件!","")</f>
        <v/>
      </c>
      <c r="Q79" s="88"/>
      <c r="R79" s="91"/>
    </row>
    <row r="80" spans="1:18">
      <c r="A80" s="7"/>
      <c r="B80" s="215"/>
      <c r="C80" s="216"/>
      <c r="D80" s="207" t="s">
        <v>50</v>
      </c>
      <c r="E80" s="208"/>
      <c r="F80" s="209"/>
      <c r="G80" s="209"/>
      <c r="H80" s="210"/>
      <c r="I80" s="197" t="s">
        <v>243</v>
      </c>
      <c r="J80" s="198"/>
      <c r="K80" s="198"/>
      <c r="L80" s="199"/>
      <c r="M80" s="199"/>
      <c r="N80" s="199"/>
      <c r="O80" s="200"/>
      <c r="P80" s="78" t="s">
        <v>51</v>
      </c>
      <c r="Q80" s="79"/>
      <c r="R80" s="77" t="s">
        <v>6</v>
      </c>
    </row>
    <row r="81" spans="1:18">
      <c r="A81" s="7"/>
      <c r="B81" s="217"/>
      <c r="C81" s="218"/>
      <c r="D81" s="197" t="s">
        <v>52</v>
      </c>
      <c r="E81" s="198"/>
      <c r="F81" s="199"/>
      <c r="G81" s="199"/>
      <c r="H81" s="77" t="s">
        <v>54</v>
      </c>
      <c r="I81" s="78" t="s">
        <v>55</v>
      </c>
      <c r="J81" s="76"/>
      <c r="K81" s="76"/>
      <c r="L81" s="76" t="str">
        <f>IFERROR(VLOOKUP(M79,ref!$G$2:$H$10,2,0),"")</f>
        <v/>
      </c>
      <c r="M81" s="76" t="s">
        <v>40</v>
      </c>
      <c r="N81" s="74" t="s">
        <v>56</v>
      </c>
      <c r="O81" s="198" t="str">
        <f>IFERROR(Q80*L81*0.8,"")</f>
        <v/>
      </c>
      <c r="P81" s="198"/>
      <c r="Q81" s="198"/>
      <c r="R81" s="77" t="s">
        <v>53</v>
      </c>
    </row>
    <row r="82" spans="1:18">
      <c r="A82" s="7"/>
      <c r="B82" s="213" t="s">
        <v>141</v>
      </c>
      <c r="C82" s="214"/>
      <c r="D82" s="201" t="s">
        <v>97</v>
      </c>
      <c r="E82" s="202"/>
      <c r="F82" s="202"/>
      <c r="G82" s="205"/>
      <c r="H82" s="205"/>
      <c r="I82" s="206"/>
      <c r="J82" s="201" t="s">
        <v>29</v>
      </c>
      <c r="K82" s="202"/>
      <c r="L82" s="202"/>
      <c r="M82" s="203"/>
      <c r="N82" s="203"/>
      <c r="O82" s="204"/>
      <c r="P82" s="87" t="str">
        <f>IF(F84&lt;O84,"設備發電功率未達80%，請附上說明文件!","")</f>
        <v/>
      </c>
      <c r="Q82" s="88"/>
      <c r="R82" s="91"/>
    </row>
    <row r="83" spans="1:18">
      <c r="A83" s="7"/>
      <c r="B83" s="215"/>
      <c r="C83" s="216"/>
      <c r="D83" s="207" t="s">
        <v>50</v>
      </c>
      <c r="E83" s="208"/>
      <c r="F83" s="209"/>
      <c r="G83" s="209"/>
      <c r="H83" s="210"/>
      <c r="I83" s="197" t="s">
        <v>243</v>
      </c>
      <c r="J83" s="198"/>
      <c r="K83" s="198"/>
      <c r="L83" s="199"/>
      <c r="M83" s="199"/>
      <c r="N83" s="199"/>
      <c r="O83" s="200"/>
      <c r="P83" s="78" t="s">
        <v>51</v>
      </c>
      <c r="Q83" s="79"/>
      <c r="R83" s="77" t="s">
        <v>6</v>
      </c>
    </row>
    <row r="84" spans="1:18">
      <c r="A84" s="7"/>
      <c r="B84" s="217"/>
      <c r="C84" s="218"/>
      <c r="D84" s="197" t="s">
        <v>52</v>
      </c>
      <c r="E84" s="198"/>
      <c r="F84" s="199"/>
      <c r="G84" s="199"/>
      <c r="H84" s="77" t="s">
        <v>54</v>
      </c>
      <c r="I84" s="78" t="s">
        <v>55</v>
      </c>
      <c r="J84" s="76"/>
      <c r="K84" s="76"/>
      <c r="L84" s="76" t="str">
        <f>IFERROR(VLOOKUP(M82,ref!$G$2:$H$10,2,0),"")</f>
        <v/>
      </c>
      <c r="M84" s="76" t="s">
        <v>40</v>
      </c>
      <c r="N84" s="74" t="s">
        <v>56</v>
      </c>
      <c r="O84" s="198" t="str">
        <f>IFERROR(Q83*L84*0.8,"")</f>
        <v/>
      </c>
      <c r="P84" s="198"/>
      <c r="Q84" s="198"/>
      <c r="R84" s="77" t="s">
        <v>53</v>
      </c>
    </row>
    <row r="85" spans="1:18">
      <c r="A85" s="7"/>
      <c r="B85" s="213" t="s">
        <v>142</v>
      </c>
      <c r="C85" s="214"/>
      <c r="D85" s="201" t="s">
        <v>97</v>
      </c>
      <c r="E85" s="202"/>
      <c r="F85" s="202"/>
      <c r="G85" s="205"/>
      <c r="H85" s="205"/>
      <c r="I85" s="206"/>
      <c r="J85" s="201" t="s">
        <v>29</v>
      </c>
      <c r="K85" s="202"/>
      <c r="L85" s="202"/>
      <c r="M85" s="203"/>
      <c r="N85" s="203"/>
      <c r="O85" s="204"/>
      <c r="P85" s="87" t="str">
        <f>IF(F87&lt;O87,"設備發電功率未達80%，請附上說明文件!","")</f>
        <v/>
      </c>
      <c r="Q85" s="88"/>
      <c r="R85" s="91"/>
    </row>
    <row r="86" spans="1:18">
      <c r="A86" s="7"/>
      <c r="B86" s="215"/>
      <c r="C86" s="216"/>
      <c r="D86" s="207" t="s">
        <v>50</v>
      </c>
      <c r="E86" s="208"/>
      <c r="F86" s="209"/>
      <c r="G86" s="209"/>
      <c r="H86" s="210"/>
      <c r="I86" s="197" t="s">
        <v>243</v>
      </c>
      <c r="J86" s="198"/>
      <c r="K86" s="198"/>
      <c r="L86" s="199"/>
      <c r="M86" s="199"/>
      <c r="N86" s="199"/>
      <c r="O86" s="200"/>
      <c r="P86" s="78" t="s">
        <v>51</v>
      </c>
      <c r="Q86" s="79"/>
      <c r="R86" s="77" t="s">
        <v>6</v>
      </c>
    </row>
    <row r="87" spans="1:18">
      <c r="A87" s="7"/>
      <c r="B87" s="217"/>
      <c r="C87" s="218"/>
      <c r="D87" s="197" t="s">
        <v>52</v>
      </c>
      <c r="E87" s="198"/>
      <c r="F87" s="199"/>
      <c r="G87" s="199"/>
      <c r="H87" s="77" t="s">
        <v>54</v>
      </c>
      <c r="I87" s="78" t="s">
        <v>55</v>
      </c>
      <c r="J87" s="76"/>
      <c r="K87" s="76"/>
      <c r="L87" s="76" t="str">
        <f>IFERROR(VLOOKUP(M85,ref!$G$2:$H$10,2,0),"")</f>
        <v/>
      </c>
      <c r="M87" s="76" t="s">
        <v>40</v>
      </c>
      <c r="N87" s="74" t="s">
        <v>56</v>
      </c>
      <c r="O87" s="198" t="str">
        <f>IFERROR(Q86*L87*0.8,"")</f>
        <v/>
      </c>
      <c r="P87" s="198"/>
      <c r="Q87" s="198"/>
      <c r="R87" s="77" t="s">
        <v>53</v>
      </c>
    </row>
    <row r="88" spans="1:18">
      <c r="A88" s="7"/>
      <c r="B88" s="213" t="s">
        <v>143</v>
      </c>
      <c r="C88" s="214"/>
      <c r="D88" s="201" t="s">
        <v>97</v>
      </c>
      <c r="E88" s="202"/>
      <c r="F88" s="202"/>
      <c r="G88" s="205"/>
      <c r="H88" s="205"/>
      <c r="I88" s="206"/>
      <c r="J88" s="201" t="s">
        <v>29</v>
      </c>
      <c r="K88" s="202"/>
      <c r="L88" s="202"/>
      <c r="M88" s="203"/>
      <c r="N88" s="203"/>
      <c r="O88" s="204"/>
      <c r="P88" s="87" t="str">
        <f>IF(F90&lt;O90,"設備發電功率未達80%，請附上說明文件!","")</f>
        <v/>
      </c>
      <c r="Q88" s="88"/>
      <c r="R88" s="91"/>
    </row>
    <row r="89" spans="1:18">
      <c r="A89" s="7"/>
      <c r="B89" s="215"/>
      <c r="C89" s="216"/>
      <c r="D89" s="207" t="s">
        <v>50</v>
      </c>
      <c r="E89" s="208"/>
      <c r="F89" s="209"/>
      <c r="G89" s="209"/>
      <c r="H89" s="210"/>
      <c r="I89" s="197" t="s">
        <v>243</v>
      </c>
      <c r="J89" s="198"/>
      <c r="K89" s="198"/>
      <c r="L89" s="199"/>
      <c r="M89" s="199"/>
      <c r="N89" s="199"/>
      <c r="O89" s="200"/>
      <c r="P89" s="78" t="s">
        <v>51</v>
      </c>
      <c r="Q89" s="79"/>
      <c r="R89" s="77" t="s">
        <v>6</v>
      </c>
    </row>
    <row r="90" spans="1:18">
      <c r="A90" s="7"/>
      <c r="B90" s="217"/>
      <c r="C90" s="218"/>
      <c r="D90" s="197" t="s">
        <v>52</v>
      </c>
      <c r="E90" s="198"/>
      <c r="F90" s="199"/>
      <c r="G90" s="199"/>
      <c r="H90" s="77" t="s">
        <v>54</v>
      </c>
      <c r="I90" s="78" t="s">
        <v>55</v>
      </c>
      <c r="J90" s="76"/>
      <c r="K90" s="76"/>
      <c r="L90" s="76" t="str">
        <f>IFERROR(VLOOKUP(M88,ref!$G$2:$H$10,2,0),"")</f>
        <v/>
      </c>
      <c r="M90" s="76" t="s">
        <v>40</v>
      </c>
      <c r="N90" s="74" t="s">
        <v>56</v>
      </c>
      <c r="O90" s="198" t="str">
        <f>IFERROR(Q89*L90*0.8,"")</f>
        <v/>
      </c>
      <c r="P90" s="198"/>
      <c r="Q90" s="198"/>
      <c r="R90" s="77" t="s">
        <v>53</v>
      </c>
    </row>
    <row r="91" spans="1:18">
      <c r="A91" s="7"/>
      <c r="B91" s="213" t="s">
        <v>144</v>
      </c>
      <c r="C91" s="214"/>
      <c r="D91" s="201" t="s">
        <v>97</v>
      </c>
      <c r="E91" s="202"/>
      <c r="F91" s="202"/>
      <c r="G91" s="205"/>
      <c r="H91" s="205"/>
      <c r="I91" s="206"/>
      <c r="J91" s="201" t="s">
        <v>29</v>
      </c>
      <c r="K91" s="202"/>
      <c r="L91" s="202"/>
      <c r="M91" s="203"/>
      <c r="N91" s="203"/>
      <c r="O91" s="204"/>
      <c r="P91" s="87" t="str">
        <f>IF(F93&lt;O93,"設備發電功率未達80%，請附上說明文件!","")</f>
        <v/>
      </c>
      <c r="Q91" s="88"/>
      <c r="R91" s="91"/>
    </row>
    <row r="92" spans="1:18">
      <c r="A92" s="7"/>
      <c r="B92" s="215"/>
      <c r="C92" s="216"/>
      <c r="D92" s="207" t="s">
        <v>50</v>
      </c>
      <c r="E92" s="208"/>
      <c r="F92" s="209"/>
      <c r="G92" s="209"/>
      <c r="H92" s="210"/>
      <c r="I92" s="197" t="s">
        <v>243</v>
      </c>
      <c r="J92" s="198"/>
      <c r="K92" s="198"/>
      <c r="L92" s="199"/>
      <c r="M92" s="199"/>
      <c r="N92" s="199"/>
      <c r="O92" s="200"/>
      <c r="P92" s="78" t="s">
        <v>51</v>
      </c>
      <c r="Q92" s="79"/>
      <c r="R92" s="77" t="s">
        <v>6</v>
      </c>
    </row>
    <row r="93" spans="1:18">
      <c r="A93" s="7"/>
      <c r="B93" s="217"/>
      <c r="C93" s="218"/>
      <c r="D93" s="197" t="s">
        <v>52</v>
      </c>
      <c r="E93" s="198"/>
      <c r="F93" s="199"/>
      <c r="G93" s="199"/>
      <c r="H93" s="77" t="s">
        <v>54</v>
      </c>
      <c r="I93" s="78" t="s">
        <v>55</v>
      </c>
      <c r="J93" s="76"/>
      <c r="K93" s="76"/>
      <c r="L93" s="76" t="str">
        <f>IFERROR(VLOOKUP(M91,ref!$G$2:$H$10,2,0),"")</f>
        <v/>
      </c>
      <c r="M93" s="76" t="s">
        <v>40</v>
      </c>
      <c r="N93" s="74" t="s">
        <v>56</v>
      </c>
      <c r="O93" s="198" t="str">
        <f>IFERROR(Q92*L93*0.8,"")</f>
        <v/>
      </c>
      <c r="P93" s="198"/>
      <c r="Q93" s="198"/>
      <c r="R93" s="77" t="s">
        <v>53</v>
      </c>
    </row>
    <row r="94" spans="1:18">
      <c r="A94" s="7"/>
      <c r="B94" s="213" t="s">
        <v>145</v>
      </c>
      <c r="C94" s="214"/>
      <c r="D94" s="201" t="s">
        <v>97</v>
      </c>
      <c r="E94" s="202"/>
      <c r="F94" s="202"/>
      <c r="G94" s="205"/>
      <c r="H94" s="205"/>
      <c r="I94" s="206"/>
      <c r="J94" s="201" t="s">
        <v>29</v>
      </c>
      <c r="K94" s="202"/>
      <c r="L94" s="202"/>
      <c r="M94" s="203"/>
      <c r="N94" s="203"/>
      <c r="O94" s="204"/>
      <c r="P94" s="87" t="str">
        <f>IF(F96&lt;O96,"設備發電功率未達80%，請附上說明文件!","")</f>
        <v/>
      </c>
      <c r="Q94" s="88"/>
      <c r="R94" s="91"/>
    </row>
    <row r="95" spans="1:18">
      <c r="A95" s="7"/>
      <c r="B95" s="215"/>
      <c r="C95" s="216"/>
      <c r="D95" s="207" t="s">
        <v>50</v>
      </c>
      <c r="E95" s="208"/>
      <c r="F95" s="209"/>
      <c r="G95" s="209"/>
      <c r="H95" s="210"/>
      <c r="I95" s="197" t="s">
        <v>243</v>
      </c>
      <c r="J95" s="198"/>
      <c r="K95" s="198"/>
      <c r="L95" s="199"/>
      <c r="M95" s="199"/>
      <c r="N95" s="199"/>
      <c r="O95" s="200"/>
      <c r="P95" s="78" t="s">
        <v>51</v>
      </c>
      <c r="Q95" s="79"/>
      <c r="R95" s="77" t="s">
        <v>6</v>
      </c>
    </row>
    <row r="96" spans="1:18">
      <c r="A96" s="7"/>
      <c r="B96" s="217"/>
      <c r="C96" s="218"/>
      <c r="D96" s="197" t="s">
        <v>52</v>
      </c>
      <c r="E96" s="198"/>
      <c r="F96" s="199"/>
      <c r="G96" s="199"/>
      <c r="H96" s="77" t="s">
        <v>54</v>
      </c>
      <c r="I96" s="78" t="s">
        <v>55</v>
      </c>
      <c r="J96" s="76"/>
      <c r="K96" s="76"/>
      <c r="L96" s="76" t="str">
        <f>IFERROR(VLOOKUP(M94,ref!$G$2:$H$10,2,0),"")</f>
        <v/>
      </c>
      <c r="M96" s="76" t="s">
        <v>40</v>
      </c>
      <c r="N96" s="74" t="s">
        <v>56</v>
      </c>
      <c r="O96" s="198" t="str">
        <f>IFERROR(Q95*L96*0.8,"")</f>
        <v/>
      </c>
      <c r="P96" s="198"/>
      <c r="Q96" s="198"/>
      <c r="R96" s="77" t="s">
        <v>53</v>
      </c>
    </row>
    <row r="97" spans="1:18">
      <c r="A97" s="7"/>
      <c r="B97" s="213" t="s">
        <v>146</v>
      </c>
      <c r="C97" s="214"/>
      <c r="D97" s="201" t="s">
        <v>97</v>
      </c>
      <c r="E97" s="202"/>
      <c r="F97" s="202"/>
      <c r="G97" s="205"/>
      <c r="H97" s="205"/>
      <c r="I97" s="206"/>
      <c r="J97" s="201" t="s">
        <v>29</v>
      </c>
      <c r="K97" s="202"/>
      <c r="L97" s="202"/>
      <c r="M97" s="203"/>
      <c r="N97" s="203"/>
      <c r="O97" s="204"/>
      <c r="P97" s="87" t="str">
        <f>IF(F99&lt;O99,"設備發電功率未達80%，請附上說明文件!","")</f>
        <v/>
      </c>
      <c r="Q97" s="88"/>
      <c r="R97" s="91"/>
    </row>
    <row r="98" spans="1:18">
      <c r="A98" s="7"/>
      <c r="B98" s="215"/>
      <c r="C98" s="216"/>
      <c r="D98" s="207" t="s">
        <v>50</v>
      </c>
      <c r="E98" s="208"/>
      <c r="F98" s="209"/>
      <c r="G98" s="209"/>
      <c r="H98" s="210"/>
      <c r="I98" s="197" t="s">
        <v>243</v>
      </c>
      <c r="J98" s="198"/>
      <c r="K98" s="198"/>
      <c r="L98" s="199"/>
      <c r="M98" s="199"/>
      <c r="N98" s="199"/>
      <c r="O98" s="200"/>
      <c r="P98" s="78" t="s">
        <v>51</v>
      </c>
      <c r="Q98" s="79"/>
      <c r="R98" s="77" t="s">
        <v>6</v>
      </c>
    </row>
    <row r="99" spans="1:18">
      <c r="A99" s="7"/>
      <c r="B99" s="217"/>
      <c r="C99" s="218"/>
      <c r="D99" s="197" t="s">
        <v>52</v>
      </c>
      <c r="E99" s="198"/>
      <c r="F99" s="199"/>
      <c r="G99" s="199"/>
      <c r="H99" s="77" t="s">
        <v>54</v>
      </c>
      <c r="I99" s="78" t="s">
        <v>55</v>
      </c>
      <c r="J99" s="76"/>
      <c r="K99" s="76"/>
      <c r="L99" s="76" t="str">
        <f>IFERROR(VLOOKUP(M97,ref!$G$2:$H$10,2,0),"")</f>
        <v/>
      </c>
      <c r="M99" s="76" t="s">
        <v>40</v>
      </c>
      <c r="N99" s="74" t="s">
        <v>56</v>
      </c>
      <c r="O99" s="198" t="str">
        <f>IFERROR(Q98*L99*0.8,"")</f>
        <v/>
      </c>
      <c r="P99" s="198"/>
      <c r="Q99" s="198"/>
      <c r="R99" s="77" t="s">
        <v>53</v>
      </c>
    </row>
    <row r="100" spans="1:18">
      <c r="A100" s="7"/>
      <c r="B100" s="213" t="s">
        <v>147</v>
      </c>
      <c r="C100" s="214"/>
      <c r="D100" s="201" t="s">
        <v>97</v>
      </c>
      <c r="E100" s="202"/>
      <c r="F100" s="202"/>
      <c r="G100" s="205"/>
      <c r="H100" s="205"/>
      <c r="I100" s="206"/>
      <c r="J100" s="201" t="s">
        <v>29</v>
      </c>
      <c r="K100" s="202"/>
      <c r="L100" s="202"/>
      <c r="M100" s="203"/>
      <c r="N100" s="203"/>
      <c r="O100" s="204"/>
      <c r="P100" s="87" t="str">
        <f>IF(F102&lt;O102,"設備發電功率未達80%，請附上說明文件!","")</f>
        <v/>
      </c>
      <c r="Q100" s="88"/>
      <c r="R100" s="91"/>
    </row>
    <row r="101" spans="1:18">
      <c r="A101" s="7"/>
      <c r="B101" s="215"/>
      <c r="C101" s="216"/>
      <c r="D101" s="207" t="s">
        <v>50</v>
      </c>
      <c r="E101" s="208"/>
      <c r="F101" s="209"/>
      <c r="G101" s="209"/>
      <c r="H101" s="210"/>
      <c r="I101" s="197" t="s">
        <v>243</v>
      </c>
      <c r="J101" s="198"/>
      <c r="K101" s="198"/>
      <c r="L101" s="199"/>
      <c r="M101" s="199"/>
      <c r="N101" s="199"/>
      <c r="O101" s="200"/>
      <c r="P101" s="78" t="s">
        <v>51</v>
      </c>
      <c r="Q101" s="79"/>
      <c r="R101" s="77" t="s">
        <v>6</v>
      </c>
    </row>
    <row r="102" spans="1:18">
      <c r="A102" s="7"/>
      <c r="B102" s="217"/>
      <c r="C102" s="218"/>
      <c r="D102" s="197" t="s">
        <v>52</v>
      </c>
      <c r="E102" s="198"/>
      <c r="F102" s="199"/>
      <c r="G102" s="199"/>
      <c r="H102" s="77" t="s">
        <v>54</v>
      </c>
      <c r="I102" s="78" t="s">
        <v>55</v>
      </c>
      <c r="J102" s="76"/>
      <c r="K102" s="76"/>
      <c r="L102" s="76" t="str">
        <f>IFERROR(VLOOKUP(M100,ref!$G$2:$H$10,2,0),"")</f>
        <v/>
      </c>
      <c r="M102" s="76" t="s">
        <v>40</v>
      </c>
      <c r="N102" s="74" t="s">
        <v>56</v>
      </c>
      <c r="O102" s="198" t="str">
        <f>IFERROR(Q101*L102*0.8,"")</f>
        <v/>
      </c>
      <c r="P102" s="198"/>
      <c r="Q102" s="198"/>
      <c r="R102" s="77" t="s">
        <v>53</v>
      </c>
    </row>
    <row r="103" spans="1:18" s="7" customFormat="1" ht="4.5" customHeight="1">
      <c r="B103" s="8"/>
      <c r="C103" s="8"/>
      <c r="D103" s="8"/>
      <c r="E103" s="8"/>
    </row>
    <row r="104" spans="1:18" s="7" customFormat="1" ht="15">
      <c r="B104" s="8"/>
      <c r="C104" s="8"/>
      <c r="D104" s="8"/>
      <c r="E104" s="8" t="s">
        <v>111</v>
      </c>
      <c r="F104" s="211">
        <f>F75+F78+F81+F84+F87+F90+F93+F96+F99+F102</f>
        <v>0</v>
      </c>
      <c r="G104" s="211"/>
      <c r="H104" s="7" t="s">
        <v>53</v>
      </c>
      <c r="I104" s="192" t="s">
        <v>112</v>
      </c>
      <c r="J104" s="192"/>
      <c r="K104" s="192"/>
      <c r="L104" s="212" t="str">
        <f>IF(P73&amp;P76&amp;P79&amp;P82&amp;P85&amp;P88&amp;P91&amp;P94&amp;P97&amp;P100&lt;&gt;"","未達80%","")</f>
        <v/>
      </c>
      <c r="M104" s="212"/>
      <c r="N104" s="7" t="str">
        <f>IF(L104&lt;&gt;"","","瓩·時")</f>
        <v>瓩·時</v>
      </c>
      <c r="P104" s="7" t="s">
        <v>113</v>
      </c>
      <c r="Q104" s="118">
        <f>Q74+Q77+Q80+Q83+Q86+Q89+Q92+Q95+Q98+Q101</f>
        <v>0</v>
      </c>
      <c r="R104" s="7" t="s">
        <v>6</v>
      </c>
    </row>
  </sheetData>
  <sheetProtection algorithmName="SHA-512" hashValue="UWgUaGTk16rHl18xNqnP8s4Z5FwVIDPxt7uGgMlnAI5g+OMRpurHr6PyHHdcC0u3QDKBZvstrvmWmuFtDkKg6g==" saltValue="2rBdGeO8/0LM3Y37JdJjZg==" spinCount="100000" sheet="1" objects="1" scenarios="1"/>
  <protectedRanges>
    <protectedRange sqref="G73 M73 L74 Q74 F74:F75 G76 M76 L77 Q77 F77:F78 G79 M79 L80 Q80 F80:F81 G82 M82 L83 Q83 F83:F84 G85 M85 L86 Q86 F86:F87 G88 M88 L89 Q89 F89:F90 G91 M91 L92 Q92 F92:F93 G94 M94 L95 Q95 F95:F96 G97 M97 L98 Q98 F98:F99 G100 M100 L101 Q101 F101:F102" name="範圍3"/>
    <protectedRange sqref="G38 M38 L39 Q39 F39:F40 G41 M41 L42 Q42 F42:F43 G44 M44 L45 Q45 F45:F46 G47 M47 L48 Q48 F48:F49 G50 M50 L51 Q51 F51:F52 G53 M53 L54 Q54 F54:F55 G56 M56 L57 Q57 F57:F58 G59 M59 L60 Q60 F60:F61 G62 M62 L63 Q63 F63:F64 G65 M65 L66 Q66 F66:F67" name="範圍2"/>
    <protectedRange sqref="G3 M3 L4 Q4 F4:F5 G6 M6 L7 Q7 F7:F8 G9 M9 L10 Q10 F10:F11 G12 M12 L13 Q13 F13:F14 G15 M15 L16 Q16 F16:F17 G18 M18 L19 Q19 F19:F20 G21 M21 L22 Q22 F22:F23 G24 M24 L25 Q25 F25:F26 G27 M27 L28 Q28 F28:F29 G30 M30 L31 Q31 F31:F32" name="範圍1"/>
  </protectedRanges>
  <mergeCells count="369">
    <mergeCell ref="J56:L56"/>
    <mergeCell ref="M56:O56"/>
    <mergeCell ref="F69:G69"/>
    <mergeCell ref="I69:K69"/>
    <mergeCell ref="L69:M69"/>
    <mergeCell ref="B65:C67"/>
    <mergeCell ref="D65:F65"/>
    <mergeCell ref="G65:I65"/>
    <mergeCell ref="J65:L65"/>
    <mergeCell ref="M65:O65"/>
    <mergeCell ref="D66:E66"/>
    <mergeCell ref="F66:H66"/>
    <mergeCell ref="D67:E67"/>
    <mergeCell ref="F67:G67"/>
    <mergeCell ref="O67:Q67"/>
    <mergeCell ref="I66:K66"/>
    <mergeCell ref="L66:O66"/>
    <mergeCell ref="F58:G58"/>
    <mergeCell ref="O58:Q58"/>
    <mergeCell ref="D59:F59"/>
    <mergeCell ref="G59:I59"/>
    <mergeCell ref="J59:L59"/>
    <mergeCell ref="M59:O59"/>
    <mergeCell ref="D57:E57"/>
    <mergeCell ref="F57:H57"/>
    <mergeCell ref="D58:E58"/>
    <mergeCell ref="I57:K57"/>
    <mergeCell ref="L57:O57"/>
    <mergeCell ref="B62:C64"/>
    <mergeCell ref="D62:F62"/>
    <mergeCell ref="G62:I62"/>
    <mergeCell ref="J62:L62"/>
    <mergeCell ref="M62:O62"/>
    <mergeCell ref="D63:E63"/>
    <mergeCell ref="B59:C61"/>
    <mergeCell ref="D61:E61"/>
    <mergeCell ref="F61:G61"/>
    <mergeCell ref="O61:Q61"/>
    <mergeCell ref="D60:E60"/>
    <mergeCell ref="F60:H60"/>
    <mergeCell ref="I60:K60"/>
    <mergeCell ref="L60:O60"/>
    <mergeCell ref="I63:K63"/>
    <mergeCell ref="L63:O63"/>
    <mergeCell ref="F63:H63"/>
    <mergeCell ref="D64:E64"/>
    <mergeCell ref="F64:G64"/>
    <mergeCell ref="O64:Q64"/>
    <mergeCell ref="B53:C55"/>
    <mergeCell ref="D53:F53"/>
    <mergeCell ref="G53:I53"/>
    <mergeCell ref="M53:O53"/>
    <mergeCell ref="D54:E54"/>
    <mergeCell ref="D48:E48"/>
    <mergeCell ref="F48:H48"/>
    <mergeCell ref="D49:E49"/>
    <mergeCell ref="F49:G49"/>
    <mergeCell ref="O49:Q49"/>
    <mergeCell ref="F54:H54"/>
    <mergeCell ref="D55:E55"/>
    <mergeCell ref="F55:G55"/>
    <mergeCell ref="O55:Q55"/>
    <mergeCell ref="D51:E51"/>
    <mergeCell ref="F51:H51"/>
    <mergeCell ref="L54:O54"/>
    <mergeCell ref="B56:C58"/>
    <mergeCell ref="D56:F56"/>
    <mergeCell ref="G56:I56"/>
    <mergeCell ref="D52:E52"/>
    <mergeCell ref="B44:C46"/>
    <mergeCell ref="D44:F44"/>
    <mergeCell ref="G44:I44"/>
    <mergeCell ref="J44:L44"/>
    <mergeCell ref="M44:O44"/>
    <mergeCell ref="D45:E45"/>
    <mergeCell ref="D46:E46"/>
    <mergeCell ref="F46:G46"/>
    <mergeCell ref="O46:Q46"/>
    <mergeCell ref="F52:G52"/>
    <mergeCell ref="O52:Q52"/>
    <mergeCell ref="M50:O50"/>
    <mergeCell ref="M47:O47"/>
    <mergeCell ref="I45:K45"/>
    <mergeCell ref="L45:O45"/>
    <mergeCell ref="I48:K48"/>
    <mergeCell ref="L48:O48"/>
    <mergeCell ref="I51:K51"/>
    <mergeCell ref="L51:O51"/>
    <mergeCell ref="I54:K54"/>
    <mergeCell ref="D29:E29"/>
    <mergeCell ref="B27:C29"/>
    <mergeCell ref="D27:F27"/>
    <mergeCell ref="D39:E39"/>
    <mergeCell ref="F39:H39"/>
    <mergeCell ref="D42:E42"/>
    <mergeCell ref="D43:E43"/>
    <mergeCell ref="F43:G43"/>
    <mergeCell ref="O43:Q43"/>
    <mergeCell ref="M30:O30"/>
    <mergeCell ref="F32:G32"/>
    <mergeCell ref="O32:Q32"/>
    <mergeCell ref="M41:O41"/>
    <mergeCell ref="I34:K34"/>
    <mergeCell ref="L34:M34"/>
    <mergeCell ref="F34:G34"/>
    <mergeCell ref="M24:O24"/>
    <mergeCell ref="D25:E25"/>
    <mergeCell ref="F25:H25"/>
    <mergeCell ref="D26:E26"/>
    <mergeCell ref="F26:G26"/>
    <mergeCell ref="O26:Q26"/>
    <mergeCell ref="B47:C49"/>
    <mergeCell ref="D47:F47"/>
    <mergeCell ref="G47:I47"/>
    <mergeCell ref="J47:L47"/>
    <mergeCell ref="F42:H42"/>
    <mergeCell ref="F45:H45"/>
    <mergeCell ref="B41:C43"/>
    <mergeCell ref="D41:F41"/>
    <mergeCell ref="G41:I41"/>
    <mergeCell ref="J41:L41"/>
    <mergeCell ref="F40:G40"/>
    <mergeCell ref="D40:E40"/>
    <mergeCell ref="O40:Q40"/>
    <mergeCell ref="D32:E32"/>
    <mergeCell ref="B30:C32"/>
    <mergeCell ref="B38:C40"/>
    <mergeCell ref="D38:F38"/>
    <mergeCell ref="G38:I38"/>
    <mergeCell ref="F23:G23"/>
    <mergeCell ref="O23:Q23"/>
    <mergeCell ref="B21:C23"/>
    <mergeCell ref="D21:F21"/>
    <mergeCell ref="G21:I21"/>
    <mergeCell ref="J21:L21"/>
    <mergeCell ref="M21:O21"/>
    <mergeCell ref="D22:E22"/>
    <mergeCell ref="F22:H22"/>
    <mergeCell ref="D23:E23"/>
    <mergeCell ref="I22:K22"/>
    <mergeCell ref="L22:O22"/>
    <mergeCell ref="B12:C14"/>
    <mergeCell ref="D12:F12"/>
    <mergeCell ref="G12:I12"/>
    <mergeCell ref="J12:L12"/>
    <mergeCell ref="M12:O12"/>
    <mergeCell ref="D13:E13"/>
    <mergeCell ref="F13:H13"/>
    <mergeCell ref="D14:E14"/>
    <mergeCell ref="D20:E20"/>
    <mergeCell ref="F20:G20"/>
    <mergeCell ref="O20:Q20"/>
    <mergeCell ref="D17:E17"/>
    <mergeCell ref="F17:G17"/>
    <mergeCell ref="O17:Q17"/>
    <mergeCell ref="I19:K19"/>
    <mergeCell ref="L19:O19"/>
    <mergeCell ref="B6:C8"/>
    <mergeCell ref="D6:F6"/>
    <mergeCell ref="G6:I6"/>
    <mergeCell ref="J6:L6"/>
    <mergeCell ref="M6:O6"/>
    <mergeCell ref="D7:E7"/>
    <mergeCell ref="F7:H7"/>
    <mergeCell ref="B3:C5"/>
    <mergeCell ref="D3:F3"/>
    <mergeCell ref="G3:I3"/>
    <mergeCell ref="J3:L3"/>
    <mergeCell ref="M3:O3"/>
    <mergeCell ref="D4:E4"/>
    <mergeCell ref="F4:H4"/>
    <mergeCell ref="D5:E5"/>
    <mergeCell ref="D8:E8"/>
    <mergeCell ref="F8:G8"/>
    <mergeCell ref="O8:Q8"/>
    <mergeCell ref="F5:G5"/>
    <mergeCell ref="O5:Q5"/>
    <mergeCell ref="L4:O4"/>
    <mergeCell ref="I4:K4"/>
    <mergeCell ref="I7:K7"/>
    <mergeCell ref="L7:O7"/>
    <mergeCell ref="F10:H10"/>
    <mergeCell ref="D11:E11"/>
    <mergeCell ref="F11:G11"/>
    <mergeCell ref="O11:Q11"/>
    <mergeCell ref="M9:O9"/>
    <mergeCell ref="D10:E10"/>
    <mergeCell ref="D18:F18"/>
    <mergeCell ref="G18:I18"/>
    <mergeCell ref="J18:L18"/>
    <mergeCell ref="M18:O18"/>
    <mergeCell ref="F14:G14"/>
    <mergeCell ref="O14:Q14"/>
    <mergeCell ref="M15:O15"/>
    <mergeCell ref="D16:E16"/>
    <mergeCell ref="F16:H16"/>
    <mergeCell ref="I10:K10"/>
    <mergeCell ref="L10:O10"/>
    <mergeCell ref="I13:K13"/>
    <mergeCell ref="L13:O13"/>
    <mergeCell ref="I16:K16"/>
    <mergeCell ref="L16:O16"/>
    <mergeCell ref="B24:C26"/>
    <mergeCell ref="D24:F24"/>
    <mergeCell ref="G24:I24"/>
    <mergeCell ref="J24:L24"/>
    <mergeCell ref="B9:C11"/>
    <mergeCell ref="D9:F9"/>
    <mergeCell ref="G9:I9"/>
    <mergeCell ref="J9:L9"/>
    <mergeCell ref="B73:C75"/>
    <mergeCell ref="D73:F73"/>
    <mergeCell ref="G73:I73"/>
    <mergeCell ref="J73:L73"/>
    <mergeCell ref="J53:L53"/>
    <mergeCell ref="B50:C52"/>
    <mergeCell ref="D50:F50"/>
    <mergeCell ref="G50:I50"/>
    <mergeCell ref="J50:L50"/>
    <mergeCell ref="B18:C20"/>
    <mergeCell ref="B15:C17"/>
    <mergeCell ref="D15:F15"/>
    <mergeCell ref="G15:I15"/>
    <mergeCell ref="J15:L15"/>
    <mergeCell ref="D19:E19"/>
    <mergeCell ref="F19:H19"/>
    <mergeCell ref="M73:O73"/>
    <mergeCell ref="D74:E74"/>
    <mergeCell ref="F74:H74"/>
    <mergeCell ref="D75:E75"/>
    <mergeCell ref="F75:G75"/>
    <mergeCell ref="O75:Q75"/>
    <mergeCell ref="B76:C78"/>
    <mergeCell ref="D76:F76"/>
    <mergeCell ref="G76:I76"/>
    <mergeCell ref="J76:L76"/>
    <mergeCell ref="M76:O76"/>
    <mergeCell ref="D77:E77"/>
    <mergeCell ref="F77:H77"/>
    <mergeCell ref="D78:E78"/>
    <mergeCell ref="F78:G78"/>
    <mergeCell ref="O78:Q78"/>
    <mergeCell ref="I74:K74"/>
    <mergeCell ref="L74:O74"/>
    <mergeCell ref="I77:K77"/>
    <mergeCell ref="L77:O77"/>
    <mergeCell ref="B79:C81"/>
    <mergeCell ref="D79:F79"/>
    <mergeCell ref="G79:I79"/>
    <mergeCell ref="J79:L79"/>
    <mergeCell ref="M79:O79"/>
    <mergeCell ref="D80:E80"/>
    <mergeCell ref="F80:H80"/>
    <mergeCell ref="D81:E81"/>
    <mergeCell ref="F81:G81"/>
    <mergeCell ref="O81:Q81"/>
    <mergeCell ref="I80:K80"/>
    <mergeCell ref="L80:O80"/>
    <mergeCell ref="B82:C84"/>
    <mergeCell ref="D82:F82"/>
    <mergeCell ref="G82:I82"/>
    <mergeCell ref="J82:L82"/>
    <mergeCell ref="M82:O82"/>
    <mergeCell ref="D83:E83"/>
    <mergeCell ref="F83:H83"/>
    <mergeCell ref="D84:E84"/>
    <mergeCell ref="F84:G84"/>
    <mergeCell ref="O84:Q84"/>
    <mergeCell ref="I83:K83"/>
    <mergeCell ref="L83:O83"/>
    <mergeCell ref="B85:C87"/>
    <mergeCell ref="D85:F85"/>
    <mergeCell ref="G85:I85"/>
    <mergeCell ref="J85:L85"/>
    <mergeCell ref="M85:O85"/>
    <mergeCell ref="D86:E86"/>
    <mergeCell ref="F86:H86"/>
    <mergeCell ref="D87:E87"/>
    <mergeCell ref="F87:G87"/>
    <mergeCell ref="O87:Q87"/>
    <mergeCell ref="I86:K86"/>
    <mergeCell ref="L86:O86"/>
    <mergeCell ref="B88:C90"/>
    <mergeCell ref="D88:F88"/>
    <mergeCell ref="G88:I88"/>
    <mergeCell ref="J88:L88"/>
    <mergeCell ref="M88:O88"/>
    <mergeCell ref="D89:E89"/>
    <mergeCell ref="F89:H89"/>
    <mergeCell ref="D90:E90"/>
    <mergeCell ref="F90:G90"/>
    <mergeCell ref="O90:Q90"/>
    <mergeCell ref="I89:K89"/>
    <mergeCell ref="L89:O89"/>
    <mergeCell ref="B91:C93"/>
    <mergeCell ref="D91:F91"/>
    <mergeCell ref="G91:I91"/>
    <mergeCell ref="J91:L91"/>
    <mergeCell ref="M91:O91"/>
    <mergeCell ref="D92:E92"/>
    <mergeCell ref="F92:H92"/>
    <mergeCell ref="D93:E93"/>
    <mergeCell ref="F93:G93"/>
    <mergeCell ref="O93:Q93"/>
    <mergeCell ref="I92:K92"/>
    <mergeCell ref="L92:O92"/>
    <mergeCell ref="B94:C96"/>
    <mergeCell ref="D94:F94"/>
    <mergeCell ref="G94:I94"/>
    <mergeCell ref="J94:L94"/>
    <mergeCell ref="M94:O94"/>
    <mergeCell ref="D95:E95"/>
    <mergeCell ref="F95:H95"/>
    <mergeCell ref="D96:E96"/>
    <mergeCell ref="F96:G96"/>
    <mergeCell ref="O96:Q96"/>
    <mergeCell ref="I95:K95"/>
    <mergeCell ref="L95:O95"/>
    <mergeCell ref="B97:C99"/>
    <mergeCell ref="D97:F97"/>
    <mergeCell ref="G97:I97"/>
    <mergeCell ref="J97:L97"/>
    <mergeCell ref="M97:O97"/>
    <mergeCell ref="D98:E98"/>
    <mergeCell ref="F98:H98"/>
    <mergeCell ref="D99:E99"/>
    <mergeCell ref="F99:G99"/>
    <mergeCell ref="O99:Q99"/>
    <mergeCell ref="I98:K98"/>
    <mergeCell ref="L98:O98"/>
    <mergeCell ref="F104:G104"/>
    <mergeCell ref="I104:K104"/>
    <mergeCell ref="L104:M104"/>
    <mergeCell ref="B100:C102"/>
    <mergeCell ref="D100:F100"/>
    <mergeCell ref="G100:I100"/>
    <mergeCell ref="J100:L100"/>
    <mergeCell ref="M100:O100"/>
    <mergeCell ref="D101:E101"/>
    <mergeCell ref="F101:H101"/>
    <mergeCell ref="D102:E102"/>
    <mergeCell ref="F102:G102"/>
    <mergeCell ref="O102:Q102"/>
    <mergeCell ref="I101:K101"/>
    <mergeCell ref="L101:O101"/>
    <mergeCell ref="I25:K25"/>
    <mergeCell ref="L25:O25"/>
    <mergeCell ref="I28:K28"/>
    <mergeCell ref="L28:O28"/>
    <mergeCell ref="I31:K31"/>
    <mergeCell ref="L31:O31"/>
    <mergeCell ref="I39:K39"/>
    <mergeCell ref="L39:O39"/>
    <mergeCell ref="I42:K42"/>
    <mergeCell ref="L42:O42"/>
    <mergeCell ref="J38:L38"/>
    <mergeCell ref="M38:O38"/>
    <mergeCell ref="G27:I27"/>
    <mergeCell ref="J27:L27"/>
    <mergeCell ref="M27:O27"/>
    <mergeCell ref="F29:G29"/>
    <mergeCell ref="O29:Q29"/>
    <mergeCell ref="D30:F30"/>
    <mergeCell ref="D31:E31"/>
    <mergeCell ref="F31:H31"/>
    <mergeCell ref="G30:I30"/>
    <mergeCell ref="J30:L30"/>
    <mergeCell ref="D28:E28"/>
    <mergeCell ref="F28:H28"/>
  </mergeCells>
  <phoneticPr fontId="1" type="noConversion"/>
  <pageMargins left="0.7" right="0.7" top="0.75" bottom="0.75" header="0.3" footer="0.3"/>
  <pageSetup paperSize="9" orientation="landscape" r:id="rId1"/>
  <headerFooter>
    <oddHeader>&amp;C&amp;"微軟正黑體,標準"附件一</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請以下拉選單輸入" xr:uid="{D4C6FE29-F99D-4031-BA78-BDE9E0A4DB70}">
          <x14:formula1>
            <xm:f>ref!$K$2:$K$4</xm:f>
          </x14:formula1>
          <xm:sqref>G3:I3 G6:I6 G9:I9 G12:I12 G15:I15 G18:I18 G21:I21 G24:I24 G27:I27 G30:I30 G38:I38 G41:I41 G44:I44 G47:I47 G50:I50 G53:I53 G56:I56 G59:I59 G62:I62 G65:I65 G73:I73 G76:I76 G79:I79 G82:I82 G85:I85 G88:I88 G91:I91 G94:I94 G97:I97 G100:I100</xm:sqref>
        </x14:dataValidation>
        <x14:dataValidation type="list" allowBlank="1" showInputMessage="1" showErrorMessage="1" prompt="請以下拉選單輸入" xr:uid="{5BA1BA57-F5EB-45DC-B6AF-B9D22CFD4E10}">
          <x14:formula1>
            <xm:f>ref!$G$2:$G$10</xm:f>
          </x14:formula1>
          <xm:sqref>M3:O3 M6:O6 M9:O9 M12:O12 M15:O15 M18:O18 M21:O21 M24:O24 M27:O27 M30:O30 M38:O38 M41:O41 M44:O44 M47:O47 M50:O50 M53:O53 M56:O56 M59:O59 M62:O62 M65:O65 M73:O73 M76:O76 M79:O79 M82:O82 M85:O85 M88:O88 M91:O91 M94:O94 M97:O97 M100:O100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524B-A0D2-4875-BE6B-4E900635C2EC}">
  <dimension ref="A1:R68"/>
  <sheetViews>
    <sheetView view="pageLayout" zoomScale="115" zoomScaleNormal="130" zoomScalePageLayoutView="115" workbookViewId="0">
      <selection activeCell="I11" sqref="I11"/>
    </sheetView>
  </sheetViews>
  <sheetFormatPr defaultRowHeight="15.75"/>
  <cols>
    <col min="1" max="1" width="1.42578125" style="2" customWidth="1"/>
    <col min="2" max="3" width="5" style="1" customWidth="1"/>
    <col min="4" max="4" width="4.7109375" style="1" customWidth="1"/>
    <col min="5" max="5" width="13" style="1" customWidth="1"/>
    <col min="6" max="6" width="11.28515625" style="2" customWidth="1"/>
    <col min="7" max="7" width="3" style="2" customWidth="1"/>
    <col min="8" max="8" width="11.5703125" style="2" customWidth="1"/>
    <col min="9" max="9" width="11.7109375" style="2" customWidth="1"/>
    <col min="10" max="10" width="3.140625" style="2" customWidth="1"/>
    <col min="11" max="11" width="6.7109375" style="2" customWidth="1"/>
    <col min="12" max="12" width="11.5703125" style="2" customWidth="1"/>
    <col min="13" max="13" width="3" style="2" customWidth="1"/>
    <col min="14" max="14" width="12.5703125" style="2" customWidth="1"/>
    <col min="15" max="15" width="3" style="2" customWidth="1"/>
    <col min="16" max="16" width="12" style="2" customWidth="1"/>
    <col min="17" max="18" width="12" style="2" bestFit="1" customWidth="1"/>
    <col min="19" max="16384" width="9.140625" style="2"/>
  </cols>
  <sheetData>
    <row r="1" spans="1:18" ht="6.75" customHeight="1">
      <c r="A1" s="7"/>
      <c r="B1" s="8"/>
      <c r="C1" s="8"/>
      <c r="D1" s="8"/>
      <c r="E1" s="8"/>
      <c r="F1" s="7"/>
      <c r="G1" s="7"/>
      <c r="H1" s="7"/>
      <c r="I1" s="7"/>
      <c r="J1" s="7"/>
      <c r="K1" s="7"/>
      <c r="L1" s="7"/>
      <c r="M1" s="7"/>
      <c r="N1" s="7"/>
      <c r="O1" s="7"/>
      <c r="P1" s="7"/>
      <c r="Q1" s="7"/>
      <c r="R1" s="7"/>
    </row>
    <row r="2" spans="1:18">
      <c r="A2" s="7"/>
      <c r="B2" s="7" t="s">
        <v>58</v>
      </c>
      <c r="C2" s="8"/>
      <c r="D2" s="8"/>
      <c r="E2" s="8"/>
      <c r="F2" s="7"/>
      <c r="G2" s="7"/>
      <c r="H2" s="7"/>
      <c r="I2" s="7"/>
      <c r="J2" s="7"/>
      <c r="K2" s="7"/>
      <c r="L2" s="7"/>
      <c r="M2" s="7"/>
      <c r="N2" s="7"/>
      <c r="O2" s="7"/>
      <c r="P2" s="7"/>
      <c r="Q2" s="7"/>
      <c r="R2" s="7"/>
    </row>
    <row r="3" spans="1:18">
      <c r="A3" s="7"/>
      <c r="B3" s="157"/>
      <c r="C3" s="157"/>
      <c r="D3" s="157" t="s">
        <v>68</v>
      </c>
      <c r="E3" s="157"/>
      <c r="F3" s="157" t="s">
        <v>69</v>
      </c>
      <c r="G3" s="157"/>
      <c r="H3" s="157"/>
      <c r="I3" s="157"/>
      <c r="J3" s="157"/>
      <c r="K3" s="157"/>
      <c r="L3" s="157"/>
      <c r="M3" s="157"/>
      <c r="N3" s="80" t="s">
        <v>71</v>
      </c>
      <c r="O3" s="80"/>
      <c r="P3" s="54" t="s">
        <v>72</v>
      </c>
      <c r="Q3" s="54" t="s">
        <v>73</v>
      </c>
      <c r="R3" s="54" t="s">
        <v>74</v>
      </c>
    </row>
    <row r="4" spans="1:18">
      <c r="A4" s="7"/>
      <c r="B4" s="220" t="s">
        <v>75</v>
      </c>
      <c r="C4" s="221"/>
      <c r="D4" s="222"/>
      <c r="E4" s="222"/>
      <c r="F4" s="223"/>
      <c r="G4" s="224"/>
      <c r="H4" s="225"/>
      <c r="I4" s="54" t="s">
        <v>70</v>
      </c>
      <c r="J4" s="226"/>
      <c r="K4" s="226"/>
      <c r="L4" s="226"/>
      <c r="M4" s="226"/>
      <c r="N4" s="80" t="str">
        <f>IFERROR(Q4/P4,"")</f>
        <v/>
      </c>
      <c r="O4" s="80" t="s">
        <v>24</v>
      </c>
      <c r="P4" s="80" t="str">
        <f>IFERROR(VLOOKUP(D4,ref!$G$2:$H$10,2,0),"")</f>
        <v/>
      </c>
      <c r="Q4" s="115"/>
      <c r="R4" s="80">
        <f t="shared" ref="R4:R33" si="0">IFERROR(Q4/1000,"")</f>
        <v>0</v>
      </c>
    </row>
    <row r="5" spans="1:18">
      <c r="A5" s="7"/>
      <c r="B5" s="220" t="s">
        <v>76</v>
      </c>
      <c r="C5" s="221"/>
      <c r="D5" s="222"/>
      <c r="E5" s="222"/>
      <c r="F5" s="223"/>
      <c r="G5" s="224"/>
      <c r="H5" s="225"/>
      <c r="I5" s="54" t="s">
        <v>70</v>
      </c>
      <c r="J5" s="226"/>
      <c r="K5" s="226"/>
      <c r="L5" s="226"/>
      <c r="M5" s="226"/>
      <c r="N5" s="80" t="str">
        <f>IFERROR(Q5/P5,"")</f>
        <v/>
      </c>
      <c r="O5" s="80" t="s">
        <v>24</v>
      </c>
      <c r="P5" s="80" t="str">
        <f>IFERROR(VLOOKUP(D5,ref!$G$2:$H$10,2,0),"")</f>
        <v/>
      </c>
      <c r="Q5" s="115"/>
      <c r="R5" s="80">
        <f t="shared" si="0"/>
        <v>0</v>
      </c>
    </row>
    <row r="6" spans="1:18">
      <c r="A6" s="7"/>
      <c r="B6" s="220" t="s">
        <v>77</v>
      </c>
      <c r="C6" s="221"/>
      <c r="D6" s="222"/>
      <c r="E6" s="222"/>
      <c r="F6" s="223"/>
      <c r="G6" s="224"/>
      <c r="H6" s="225"/>
      <c r="I6" s="54" t="s">
        <v>70</v>
      </c>
      <c r="J6" s="226"/>
      <c r="K6" s="226"/>
      <c r="L6" s="226"/>
      <c r="M6" s="226"/>
      <c r="N6" s="80" t="str">
        <f t="shared" ref="N6:N33" si="1">IFERROR(Q6/P6,"")</f>
        <v/>
      </c>
      <c r="O6" s="80" t="s">
        <v>24</v>
      </c>
      <c r="P6" s="80" t="str">
        <f>IFERROR(VLOOKUP(D6,ref!$G$2:$H$10,2,0),"")</f>
        <v/>
      </c>
      <c r="Q6" s="115"/>
      <c r="R6" s="80">
        <f t="shared" si="0"/>
        <v>0</v>
      </c>
    </row>
    <row r="7" spans="1:18">
      <c r="A7" s="7"/>
      <c r="B7" s="220" t="s">
        <v>78</v>
      </c>
      <c r="C7" s="221"/>
      <c r="D7" s="222"/>
      <c r="E7" s="222"/>
      <c r="F7" s="223"/>
      <c r="G7" s="224"/>
      <c r="H7" s="225"/>
      <c r="I7" s="54" t="s">
        <v>70</v>
      </c>
      <c r="J7" s="226"/>
      <c r="K7" s="226"/>
      <c r="L7" s="226"/>
      <c r="M7" s="226"/>
      <c r="N7" s="80" t="str">
        <f t="shared" si="1"/>
        <v/>
      </c>
      <c r="O7" s="80" t="s">
        <v>24</v>
      </c>
      <c r="P7" s="80" t="str">
        <f>IFERROR(VLOOKUP(D7,ref!$G$2:$H$10,2,0),"")</f>
        <v/>
      </c>
      <c r="Q7" s="115"/>
      <c r="R7" s="80">
        <f t="shared" si="0"/>
        <v>0</v>
      </c>
    </row>
    <row r="8" spans="1:18">
      <c r="A8" s="7"/>
      <c r="B8" s="220" t="s">
        <v>79</v>
      </c>
      <c r="C8" s="221"/>
      <c r="D8" s="222"/>
      <c r="E8" s="222"/>
      <c r="F8" s="223"/>
      <c r="G8" s="224"/>
      <c r="H8" s="225"/>
      <c r="I8" s="54" t="s">
        <v>70</v>
      </c>
      <c r="J8" s="226"/>
      <c r="K8" s="226"/>
      <c r="L8" s="226"/>
      <c r="M8" s="226"/>
      <c r="N8" s="80" t="str">
        <f t="shared" si="1"/>
        <v/>
      </c>
      <c r="O8" s="80" t="s">
        <v>24</v>
      </c>
      <c r="P8" s="80" t="str">
        <f>IFERROR(VLOOKUP(D8,ref!$G$2:$H$10,2,0),"")</f>
        <v/>
      </c>
      <c r="Q8" s="115"/>
      <c r="R8" s="80">
        <f t="shared" si="0"/>
        <v>0</v>
      </c>
    </row>
    <row r="9" spans="1:18">
      <c r="A9" s="7"/>
      <c r="B9" s="220" t="s">
        <v>80</v>
      </c>
      <c r="C9" s="221"/>
      <c r="D9" s="222"/>
      <c r="E9" s="222"/>
      <c r="F9" s="223"/>
      <c r="G9" s="224"/>
      <c r="H9" s="225"/>
      <c r="I9" s="54" t="s">
        <v>70</v>
      </c>
      <c r="J9" s="226"/>
      <c r="K9" s="226"/>
      <c r="L9" s="226"/>
      <c r="M9" s="226"/>
      <c r="N9" s="80" t="str">
        <f t="shared" si="1"/>
        <v/>
      </c>
      <c r="O9" s="80" t="s">
        <v>24</v>
      </c>
      <c r="P9" s="80" t="str">
        <f>IFERROR(VLOOKUP(D9,ref!$G$2:$H$10,2,0),"")</f>
        <v/>
      </c>
      <c r="Q9" s="115"/>
      <c r="R9" s="80">
        <f t="shared" si="0"/>
        <v>0</v>
      </c>
    </row>
    <row r="10" spans="1:18">
      <c r="A10" s="7"/>
      <c r="B10" s="220" t="s">
        <v>81</v>
      </c>
      <c r="C10" s="221"/>
      <c r="D10" s="222"/>
      <c r="E10" s="222"/>
      <c r="F10" s="223"/>
      <c r="G10" s="224"/>
      <c r="H10" s="225"/>
      <c r="I10" s="54" t="s">
        <v>70</v>
      </c>
      <c r="J10" s="226"/>
      <c r="K10" s="226"/>
      <c r="L10" s="226"/>
      <c r="M10" s="226"/>
      <c r="N10" s="80" t="str">
        <f t="shared" si="1"/>
        <v/>
      </c>
      <c r="O10" s="80" t="s">
        <v>24</v>
      </c>
      <c r="P10" s="80" t="str">
        <f>IFERROR(VLOOKUP(D10,ref!$G$2:$H$10,2,0),"")</f>
        <v/>
      </c>
      <c r="Q10" s="115"/>
      <c r="R10" s="80">
        <f t="shared" si="0"/>
        <v>0</v>
      </c>
    </row>
    <row r="11" spans="1:18">
      <c r="B11" s="220" t="s">
        <v>83</v>
      </c>
      <c r="C11" s="221"/>
      <c r="D11" s="222"/>
      <c r="E11" s="222"/>
      <c r="F11" s="223"/>
      <c r="G11" s="224"/>
      <c r="H11" s="225"/>
      <c r="I11" s="54" t="s">
        <v>70</v>
      </c>
      <c r="J11" s="226"/>
      <c r="K11" s="226"/>
      <c r="L11" s="226"/>
      <c r="M11" s="226"/>
      <c r="N11" s="80" t="str">
        <f t="shared" si="1"/>
        <v/>
      </c>
      <c r="O11" s="80" t="s">
        <v>24</v>
      </c>
      <c r="P11" s="80" t="str">
        <f>IFERROR(VLOOKUP(D11,ref!$G$2:$H$10,2,0),"")</f>
        <v/>
      </c>
      <c r="Q11" s="115"/>
      <c r="R11" s="80">
        <f t="shared" si="0"/>
        <v>0</v>
      </c>
    </row>
    <row r="12" spans="1:18">
      <c r="B12" s="220" t="s">
        <v>84</v>
      </c>
      <c r="C12" s="221"/>
      <c r="D12" s="222"/>
      <c r="E12" s="222"/>
      <c r="F12" s="223"/>
      <c r="G12" s="224"/>
      <c r="H12" s="225"/>
      <c r="I12" s="54" t="s">
        <v>70</v>
      </c>
      <c r="J12" s="226"/>
      <c r="K12" s="226"/>
      <c r="L12" s="226"/>
      <c r="M12" s="226"/>
      <c r="N12" s="80" t="str">
        <f t="shared" si="1"/>
        <v/>
      </c>
      <c r="O12" s="80" t="s">
        <v>24</v>
      </c>
      <c r="P12" s="80" t="str">
        <f>IFERROR(VLOOKUP(D12,ref!$G$2:$H$10,2,0),"")</f>
        <v/>
      </c>
      <c r="Q12" s="115"/>
      <c r="R12" s="80">
        <f t="shared" si="0"/>
        <v>0</v>
      </c>
    </row>
    <row r="13" spans="1:18">
      <c r="B13" s="220" t="s">
        <v>82</v>
      </c>
      <c r="C13" s="221"/>
      <c r="D13" s="222"/>
      <c r="E13" s="222"/>
      <c r="F13" s="223"/>
      <c r="G13" s="224"/>
      <c r="H13" s="225"/>
      <c r="I13" s="54" t="s">
        <v>70</v>
      </c>
      <c r="J13" s="226"/>
      <c r="K13" s="226"/>
      <c r="L13" s="226"/>
      <c r="M13" s="226"/>
      <c r="N13" s="80" t="str">
        <f t="shared" si="1"/>
        <v/>
      </c>
      <c r="O13" s="80" t="s">
        <v>24</v>
      </c>
      <c r="P13" s="80" t="str">
        <f>IFERROR(VLOOKUP(D13,ref!$G$2:$H$10,2,0),"")</f>
        <v/>
      </c>
      <c r="Q13" s="115"/>
      <c r="R13" s="80">
        <f t="shared" si="0"/>
        <v>0</v>
      </c>
    </row>
    <row r="14" spans="1:18">
      <c r="A14" s="7"/>
      <c r="B14" s="220" t="s">
        <v>132</v>
      </c>
      <c r="C14" s="221"/>
      <c r="D14" s="222"/>
      <c r="E14" s="222"/>
      <c r="F14" s="223"/>
      <c r="G14" s="224"/>
      <c r="H14" s="225"/>
      <c r="I14" s="54" t="s">
        <v>70</v>
      </c>
      <c r="J14" s="226"/>
      <c r="K14" s="226"/>
      <c r="L14" s="226"/>
      <c r="M14" s="226"/>
      <c r="N14" s="80" t="str">
        <f t="shared" si="1"/>
        <v/>
      </c>
      <c r="O14" s="80" t="s">
        <v>24</v>
      </c>
      <c r="P14" s="80" t="str">
        <f>IFERROR(VLOOKUP(D14,ref!$G$2:$H$10,2,0),"")</f>
        <v/>
      </c>
      <c r="Q14" s="115"/>
      <c r="R14" s="80">
        <f t="shared" si="0"/>
        <v>0</v>
      </c>
    </row>
    <row r="15" spans="1:18">
      <c r="A15" s="7"/>
      <c r="B15" s="220" t="s">
        <v>133</v>
      </c>
      <c r="C15" s="221"/>
      <c r="D15" s="222"/>
      <c r="E15" s="222"/>
      <c r="F15" s="223"/>
      <c r="G15" s="224"/>
      <c r="H15" s="225"/>
      <c r="I15" s="54" t="s">
        <v>70</v>
      </c>
      <c r="J15" s="226"/>
      <c r="K15" s="226"/>
      <c r="L15" s="226"/>
      <c r="M15" s="226"/>
      <c r="N15" s="80" t="str">
        <f t="shared" si="1"/>
        <v/>
      </c>
      <c r="O15" s="80" t="s">
        <v>24</v>
      </c>
      <c r="P15" s="80" t="str">
        <f>IFERROR(VLOOKUP(D15,ref!$G$2:$H$10,2,0),"")</f>
        <v/>
      </c>
      <c r="Q15" s="115"/>
      <c r="R15" s="80">
        <f t="shared" si="0"/>
        <v>0</v>
      </c>
    </row>
    <row r="16" spans="1:18">
      <c r="A16" s="7"/>
      <c r="B16" s="220" t="s">
        <v>134</v>
      </c>
      <c r="C16" s="221"/>
      <c r="D16" s="222"/>
      <c r="E16" s="222"/>
      <c r="F16" s="223"/>
      <c r="G16" s="224"/>
      <c r="H16" s="225"/>
      <c r="I16" s="54" t="s">
        <v>70</v>
      </c>
      <c r="J16" s="226"/>
      <c r="K16" s="226"/>
      <c r="L16" s="226"/>
      <c r="M16" s="226"/>
      <c r="N16" s="80" t="str">
        <f t="shared" si="1"/>
        <v/>
      </c>
      <c r="O16" s="80" t="s">
        <v>24</v>
      </c>
      <c r="P16" s="80" t="str">
        <f>IFERROR(VLOOKUP(D16,ref!$G$2:$H$10,2,0),"")</f>
        <v/>
      </c>
      <c r="Q16" s="115"/>
      <c r="R16" s="80">
        <f t="shared" si="0"/>
        <v>0</v>
      </c>
    </row>
    <row r="17" spans="1:18">
      <c r="A17" s="7"/>
      <c r="B17" s="220" t="s">
        <v>135</v>
      </c>
      <c r="C17" s="221"/>
      <c r="D17" s="222"/>
      <c r="E17" s="222"/>
      <c r="F17" s="223"/>
      <c r="G17" s="224"/>
      <c r="H17" s="225"/>
      <c r="I17" s="54" t="s">
        <v>70</v>
      </c>
      <c r="J17" s="226"/>
      <c r="K17" s="226"/>
      <c r="L17" s="226"/>
      <c r="M17" s="226"/>
      <c r="N17" s="80" t="str">
        <f t="shared" si="1"/>
        <v/>
      </c>
      <c r="O17" s="80" t="s">
        <v>24</v>
      </c>
      <c r="P17" s="80" t="str">
        <f>IFERROR(VLOOKUP(D17,ref!$G$2:$H$10,2,0),"")</f>
        <v/>
      </c>
      <c r="Q17" s="115"/>
      <c r="R17" s="80">
        <f t="shared" si="0"/>
        <v>0</v>
      </c>
    </row>
    <row r="18" spans="1:18">
      <c r="A18" s="7"/>
      <c r="B18" s="220" t="s">
        <v>136</v>
      </c>
      <c r="C18" s="221"/>
      <c r="D18" s="222"/>
      <c r="E18" s="222"/>
      <c r="F18" s="223"/>
      <c r="G18" s="224"/>
      <c r="H18" s="225"/>
      <c r="I18" s="54" t="s">
        <v>70</v>
      </c>
      <c r="J18" s="226"/>
      <c r="K18" s="226"/>
      <c r="L18" s="226"/>
      <c r="M18" s="226"/>
      <c r="N18" s="80" t="str">
        <f t="shared" si="1"/>
        <v/>
      </c>
      <c r="O18" s="80" t="s">
        <v>24</v>
      </c>
      <c r="P18" s="80" t="str">
        <f>IFERROR(VLOOKUP(D18,ref!$G$2:$H$10,2,0),"")</f>
        <v/>
      </c>
      <c r="Q18" s="115"/>
      <c r="R18" s="80">
        <f t="shared" si="0"/>
        <v>0</v>
      </c>
    </row>
    <row r="19" spans="1:18">
      <c r="A19" s="7"/>
      <c r="B19" s="220" t="s">
        <v>137</v>
      </c>
      <c r="C19" s="221"/>
      <c r="D19" s="222"/>
      <c r="E19" s="222"/>
      <c r="F19" s="223"/>
      <c r="G19" s="224"/>
      <c r="H19" s="225"/>
      <c r="I19" s="54" t="s">
        <v>70</v>
      </c>
      <c r="J19" s="226"/>
      <c r="K19" s="226"/>
      <c r="L19" s="226"/>
      <c r="M19" s="226"/>
      <c r="N19" s="80" t="str">
        <f t="shared" si="1"/>
        <v/>
      </c>
      <c r="O19" s="80" t="s">
        <v>24</v>
      </c>
      <c r="P19" s="80" t="str">
        <f>IFERROR(VLOOKUP(D19,ref!$G$2:$H$10,2,0),"")</f>
        <v/>
      </c>
      <c r="Q19" s="115"/>
      <c r="R19" s="80">
        <f t="shared" si="0"/>
        <v>0</v>
      </c>
    </row>
    <row r="20" spans="1:18">
      <c r="A20" s="7"/>
      <c r="B20" s="220" t="s">
        <v>148</v>
      </c>
      <c r="C20" s="221"/>
      <c r="D20" s="222"/>
      <c r="E20" s="222"/>
      <c r="F20" s="223"/>
      <c r="G20" s="224"/>
      <c r="H20" s="225"/>
      <c r="I20" s="54" t="s">
        <v>70</v>
      </c>
      <c r="J20" s="226"/>
      <c r="K20" s="226"/>
      <c r="L20" s="226"/>
      <c r="M20" s="226"/>
      <c r="N20" s="80" t="str">
        <f t="shared" si="1"/>
        <v/>
      </c>
      <c r="O20" s="80" t="s">
        <v>24</v>
      </c>
      <c r="P20" s="80" t="str">
        <f>IFERROR(VLOOKUP(D20,ref!$G$2:$H$10,2,0),"")</f>
        <v/>
      </c>
      <c r="Q20" s="115"/>
      <c r="R20" s="80">
        <f t="shared" si="0"/>
        <v>0</v>
      </c>
    </row>
    <row r="21" spans="1:18">
      <c r="B21" s="220" t="s">
        <v>149</v>
      </c>
      <c r="C21" s="221"/>
      <c r="D21" s="222"/>
      <c r="E21" s="222"/>
      <c r="F21" s="223"/>
      <c r="G21" s="224"/>
      <c r="H21" s="225"/>
      <c r="I21" s="54" t="s">
        <v>70</v>
      </c>
      <c r="J21" s="226"/>
      <c r="K21" s="226"/>
      <c r="L21" s="226"/>
      <c r="M21" s="226"/>
      <c r="N21" s="80" t="str">
        <f t="shared" si="1"/>
        <v/>
      </c>
      <c r="O21" s="80" t="s">
        <v>24</v>
      </c>
      <c r="P21" s="80" t="str">
        <f>IFERROR(VLOOKUP(D21,ref!$G$2:$H$10,2,0),"")</f>
        <v/>
      </c>
      <c r="Q21" s="115"/>
      <c r="R21" s="80">
        <f t="shared" si="0"/>
        <v>0</v>
      </c>
    </row>
    <row r="22" spans="1:18">
      <c r="B22" s="220" t="s">
        <v>150</v>
      </c>
      <c r="C22" s="221"/>
      <c r="D22" s="222"/>
      <c r="E22" s="222"/>
      <c r="F22" s="223"/>
      <c r="G22" s="224"/>
      <c r="H22" s="225"/>
      <c r="I22" s="54" t="s">
        <v>70</v>
      </c>
      <c r="J22" s="226"/>
      <c r="K22" s="226"/>
      <c r="L22" s="226"/>
      <c r="M22" s="226"/>
      <c r="N22" s="80" t="str">
        <f t="shared" si="1"/>
        <v/>
      </c>
      <c r="O22" s="80" t="s">
        <v>24</v>
      </c>
      <c r="P22" s="80" t="str">
        <f>IFERROR(VLOOKUP(D22,ref!$G$2:$H$10,2,0),"")</f>
        <v/>
      </c>
      <c r="Q22" s="115"/>
      <c r="R22" s="80">
        <f t="shared" si="0"/>
        <v>0</v>
      </c>
    </row>
    <row r="23" spans="1:18">
      <c r="B23" s="220" t="s">
        <v>151</v>
      </c>
      <c r="C23" s="221"/>
      <c r="D23" s="222"/>
      <c r="E23" s="222"/>
      <c r="F23" s="223"/>
      <c r="G23" s="224"/>
      <c r="H23" s="225"/>
      <c r="I23" s="54" t="s">
        <v>70</v>
      </c>
      <c r="J23" s="226"/>
      <c r="K23" s="226"/>
      <c r="L23" s="226"/>
      <c r="M23" s="226"/>
      <c r="N23" s="80" t="str">
        <f t="shared" si="1"/>
        <v/>
      </c>
      <c r="O23" s="80" t="s">
        <v>24</v>
      </c>
      <c r="P23" s="80" t="str">
        <f>IFERROR(VLOOKUP(D23,ref!$G$2:$H$10,2,0),"")</f>
        <v/>
      </c>
      <c r="Q23" s="115"/>
      <c r="R23" s="80">
        <f t="shared" si="0"/>
        <v>0</v>
      </c>
    </row>
    <row r="24" spans="1:18">
      <c r="A24" s="7"/>
      <c r="B24" s="220" t="s">
        <v>152</v>
      </c>
      <c r="C24" s="221"/>
      <c r="D24" s="222"/>
      <c r="E24" s="222"/>
      <c r="F24" s="223"/>
      <c r="G24" s="224"/>
      <c r="H24" s="225"/>
      <c r="I24" s="54" t="s">
        <v>70</v>
      </c>
      <c r="J24" s="226"/>
      <c r="K24" s="226"/>
      <c r="L24" s="226"/>
      <c r="M24" s="226"/>
      <c r="N24" s="80" t="str">
        <f t="shared" si="1"/>
        <v/>
      </c>
      <c r="O24" s="80" t="s">
        <v>24</v>
      </c>
      <c r="P24" s="80" t="str">
        <f>IFERROR(VLOOKUP(D24,ref!$G$2:$H$10,2,0),"")</f>
        <v/>
      </c>
      <c r="Q24" s="115"/>
      <c r="R24" s="80">
        <f t="shared" si="0"/>
        <v>0</v>
      </c>
    </row>
    <row r="25" spans="1:18">
      <c r="A25" s="7"/>
      <c r="B25" s="220" t="s">
        <v>153</v>
      </c>
      <c r="C25" s="221"/>
      <c r="D25" s="222"/>
      <c r="E25" s="222"/>
      <c r="F25" s="223"/>
      <c r="G25" s="224"/>
      <c r="H25" s="225"/>
      <c r="I25" s="54" t="s">
        <v>70</v>
      </c>
      <c r="J25" s="226"/>
      <c r="K25" s="226"/>
      <c r="L25" s="226"/>
      <c r="M25" s="226"/>
      <c r="N25" s="80" t="str">
        <f t="shared" si="1"/>
        <v/>
      </c>
      <c r="O25" s="80" t="s">
        <v>24</v>
      </c>
      <c r="P25" s="80" t="str">
        <f>IFERROR(VLOOKUP(D25,ref!$G$2:$H$10,2,0),"")</f>
        <v/>
      </c>
      <c r="Q25" s="115"/>
      <c r="R25" s="80">
        <f t="shared" si="0"/>
        <v>0</v>
      </c>
    </row>
    <row r="26" spans="1:18">
      <c r="A26" s="7"/>
      <c r="B26" s="220" t="s">
        <v>154</v>
      </c>
      <c r="C26" s="221"/>
      <c r="D26" s="222"/>
      <c r="E26" s="222"/>
      <c r="F26" s="223"/>
      <c r="G26" s="224"/>
      <c r="H26" s="225"/>
      <c r="I26" s="54" t="s">
        <v>70</v>
      </c>
      <c r="J26" s="226"/>
      <c r="K26" s="226"/>
      <c r="L26" s="226"/>
      <c r="M26" s="226"/>
      <c r="N26" s="80" t="str">
        <f t="shared" si="1"/>
        <v/>
      </c>
      <c r="O26" s="80" t="s">
        <v>24</v>
      </c>
      <c r="P26" s="80" t="str">
        <f>IFERROR(VLOOKUP(D26,ref!$G$2:$H$10,2,0),"")</f>
        <v/>
      </c>
      <c r="Q26" s="115"/>
      <c r="R26" s="80">
        <f t="shared" si="0"/>
        <v>0</v>
      </c>
    </row>
    <row r="27" spans="1:18">
      <c r="A27" s="7"/>
      <c r="B27" s="220" t="s">
        <v>155</v>
      </c>
      <c r="C27" s="221"/>
      <c r="D27" s="222"/>
      <c r="E27" s="222"/>
      <c r="F27" s="223"/>
      <c r="G27" s="224"/>
      <c r="H27" s="225"/>
      <c r="I27" s="54" t="s">
        <v>70</v>
      </c>
      <c r="J27" s="226"/>
      <c r="K27" s="226"/>
      <c r="L27" s="226"/>
      <c r="M27" s="226"/>
      <c r="N27" s="80" t="str">
        <f t="shared" si="1"/>
        <v/>
      </c>
      <c r="O27" s="80" t="s">
        <v>24</v>
      </c>
      <c r="P27" s="80" t="str">
        <f>IFERROR(VLOOKUP(D27,ref!$G$2:$H$10,2,0),"")</f>
        <v/>
      </c>
      <c r="Q27" s="115"/>
      <c r="R27" s="80">
        <f t="shared" si="0"/>
        <v>0</v>
      </c>
    </row>
    <row r="28" spans="1:18">
      <c r="A28" s="7"/>
      <c r="B28" s="220" t="s">
        <v>156</v>
      </c>
      <c r="C28" s="221"/>
      <c r="D28" s="222"/>
      <c r="E28" s="222"/>
      <c r="F28" s="223"/>
      <c r="G28" s="224"/>
      <c r="H28" s="225"/>
      <c r="I28" s="54" t="s">
        <v>70</v>
      </c>
      <c r="J28" s="226"/>
      <c r="K28" s="226"/>
      <c r="L28" s="226"/>
      <c r="M28" s="226"/>
      <c r="N28" s="80" t="str">
        <f t="shared" si="1"/>
        <v/>
      </c>
      <c r="O28" s="80" t="s">
        <v>24</v>
      </c>
      <c r="P28" s="80" t="str">
        <f>IFERROR(VLOOKUP(D28,ref!$G$2:$H$10,2,0),"")</f>
        <v/>
      </c>
      <c r="Q28" s="115"/>
      <c r="R28" s="80">
        <f t="shared" si="0"/>
        <v>0</v>
      </c>
    </row>
    <row r="29" spans="1:18">
      <c r="A29" s="7"/>
      <c r="B29" s="220" t="s">
        <v>157</v>
      </c>
      <c r="C29" s="221"/>
      <c r="D29" s="222"/>
      <c r="E29" s="222"/>
      <c r="F29" s="223"/>
      <c r="G29" s="224"/>
      <c r="H29" s="225"/>
      <c r="I29" s="54" t="s">
        <v>70</v>
      </c>
      <c r="J29" s="226"/>
      <c r="K29" s="226"/>
      <c r="L29" s="226"/>
      <c r="M29" s="226"/>
      <c r="N29" s="80" t="str">
        <f t="shared" si="1"/>
        <v/>
      </c>
      <c r="O29" s="80" t="s">
        <v>24</v>
      </c>
      <c r="P29" s="80" t="str">
        <f>IFERROR(VLOOKUP(D29,ref!$G$2:$H$10,2,0),"")</f>
        <v/>
      </c>
      <c r="Q29" s="115"/>
      <c r="R29" s="80">
        <f t="shared" si="0"/>
        <v>0</v>
      </c>
    </row>
    <row r="30" spans="1:18">
      <c r="A30" s="7"/>
      <c r="B30" s="220" t="s">
        <v>158</v>
      </c>
      <c r="C30" s="221"/>
      <c r="D30" s="222"/>
      <c r="E30" s="222"/>
      <c r="F30" s="223"/>
      <c r="G30" s="224"/>
      <c r="H30" s="225"/>
      <c r="I30" s="54" t="s">
        <v>70</v>
      </c>
      <c r="J30" s="226"/>
      <c r="K30" s="226"/>
      <c r="L30" s="226"/>
      <c r="M30" s="226"/>
      <c r="N30" s="80" t="str">
        <f t="shared" si="1"/>
        <v/>
      </c>
      <c r="O30" s="80" t="s">
        <v>24</v>
      </c>
      <c r="P30" s="80" t="str">
        <f>IFERROR(VLOOKUP(D30,ref!$G$2:$H$10,2,0),"")</f>
        <v/>
      </c>
      <c r="Q30" s="115"/>
      <c r="R30" s="80">
        <f t="shared" si="0"/>
        <v>0</v>
      </c>
    </row>
    <row r="31" spans="1:18">
      <c r="B31" s="220" t="s">
        <v>159</v>
      </c>
      <c r="C31" s="221"/>
      <c r="D31" s="222"/>
      <c r="E31" s="222"/>
      <c r="F31" s="223"/>
      <c r="G31" s="224"/>
      <c r="H31" s="225"/>
      <c r="I31" s="54" t="s">
        <v>70</v>
      </c>
      <c r="J31" s="226"/>
      <c r="K31" s="226"/>
      <c r="L31" s="226"/>
      <c r="M31" s="226"/>
      <c r="N31" s="80" t="str">
        <f t="shared" si="1"/>
        <v/>
      </c>
      <c r="O31" s="80" t="s">
        <v>24</v>
      </c>
      <c r="P31" s="80" t="str">
        <f>IFERROR(VLOOKUP(D31,ref!$G$2:$H$10,2,0),"")</f>
        <v/>
      </c>
      <c r="Q31" s="115"/>
      <c r="R31" s="80">
        <f t="shared" si="0"/>
        <v>0</v>
      </c>
    </row>
    <row r="32" spans="1:18">
      <c r="B32" s="220" t="s">
        <v>160</v>
      </c>
      <c r="C32" s="221"/>
      <c r="D32" s="222"/>
      <c r="E32" s="222"/>
      <c r="F32" s="223"/>
      <c r="G32" s="224"/>
      <c r="H32" s="225"/>
      <c r="I32" s="54" t="s">
        <v>70</v>
      </c>
      <c r="J32" s="226"/>
      <c r="K32" s="226"/>
      <c r="L32" s="226"/>
      <c r="M32" s="226"/>
      <c r="N32" s="80" t="str">
        <f t="shared" si="1"/>
        <v/>
      </c>
      <c r="O32" s="80" t="s">
        <v>24</v>
      </c>
      <c r="P32" s="80" t="str">
        <f>IFERROR(VLOOKUP(D32,ref!$G$2:$H$10,2,0),"")</f>
        <v/>
      </c>
      <c r="Q32" s="115"/>
      <c r="R32" s="80">
        <f t="shared" si="0"/>
        <v>0</v>
      </c>
    </row>
    <row r="33" spans="1:18">
      <c r="B33" s="220" t="s">
        <v>161</v>
      </c>
      <c r="C33" s="221"/>
      <c r="D33" s="222"/>
      <c r="E33" s="222"/>
      <c r="F33" s="223"/>
      <c r="G33" s="224"/>
      <c r="H33" s="225"/>
      <c r="I33" s="54" t="s">
        <v>70</v>
      </c>
      <c r="J33" s="226"/>
      <c r="K33" s="226"/>
      <c r="L33" s="226"/>
      <c r="M33" s="226"/>
      <c r="N33" s="80" t="str">
        <f t="shared" si="1"/>
        <v/>
      </c>
      <c r="O33" s="80" t="s">
        <v>24</v>
      </c>
      <c r="P33" s="80" t="str">
        <f>IFERROR(VLOOKUP(D33,ref!$G$2:$H$10,2,0),"")</f>
        <v/>
      </c>
      <c r="Q33" s="115"/>
      <c r="R33" s="80">
        <f t="shared" si="0"/>
        <v>0</v>
      </c>
    </row>
    <row r="34" spans="1:18">
      <c r="B34" s="8"/>
      <c r="C34" s="8"/>
      <c r="D34" s="8"/>
      <c r="E34" s="8"/>
      <c r="F34" s="7"/>
      <c r="G34" s="7"/>
      <c r="H34" s="7"/>
      <c r="I34" s="7"/>
      <c r="J34" s="7"/>
      <c r="K34" s="7"/>
      <c r="L34" s="219" t="s">
        <v>85</v>
      </c>
      <c r="M34" s="219"/>
      <c r="N34" s="118">
        <f>SUM(N4:N10,N11:N33)</f>
        <v>0</v>
      </c>
      <c r="O34" s="7" t="s">
        <v>24</v>
      </c>
      <c r="P34" s="219" t="str">
        <f>SUM(Q4:Q10,Q11:Q33)&amp;"度"</f>
        <v>0度</v>
      </c>
      <c r="Q34" s="219"/>
      <c r="R34" s="27" t="str">
        <f>SUM(R4:R10,R11:R33)&amp;"張"</f>
        <v>0張</v>
      </c>
    </row>
    <row r="35" spans="1:18" ht="11.25" customHeight="1"/>
    <row r="36" spans="1:18">
      <c r="A36" s="7"/>
      <c r="B36" s="7" t="s">
        <v>58</v>
      </c>
      <c r="C36" s="8"/>
      <c r="D36" s="8"/>
      <c r="E36" s="8"/>
      <c r="F36" s="7"/>
      <c r="G36" s="7"/>
      <c r="H36" s="7"/>
      <c r="I36" s="7"/>
      <c r="J36" s="7"/>
      <c r="K36" s="7"/>
      <c r="L36" s="7"/>
      <c r="M36" s="7"/>
      <c r="N36" s="7"/>
      <c r="O36" s="7"/>
      <c r="P36" s="7"/>
      <c r="Q36" s="7"/>
      <c r="R36" s="7"/>
    </row>
    <row r="37" spans="1:18">
      <c r="A37" s="7"/>
      <c r="B37" s="157"/>
      <c r="C37" s="157"/>
      <c r="D37" s="157" t="s">
        <v>68</v>
      </c>
      <c r="E37" s="157"/>
      <c r="F37" s="157" t="s">
        <v>69</v>
      </c>
      <c r="G37" s="157"/>
      <c r="H37" s="157"/>
      <c r="I37" s="157"/>
      <c r="J37" s="157"/>
      <c r="K37" s="157"/>
      <c r="L37" s="157"/>
      <c r="M37" s="157"/>
      <c r="N37" s="80" t="s">
        <v>71</v>
      </c>
      <c r="O37" s="80"/>
      <c r="P37" s="54" t="s">
        <v>72</v>
      </c>
      <c r="Q37" s="54" t="s">
        <v>73</v>
      </c>
      <c r="R37" s="54" t="s">
        <v>74</v>
      </c>
    </row>
    <row r="38" spans="1:18">
      <c r="A38" s="7"/>
      <c r="B38" s="220" t="s">
        <v>162</v>
      </c>
      <c r="C38" s="221"/>
      <c r="D38" s="222"/>
      <c r="E38" s="222"/>
      <c r="F38" s="223"/>
      <c r="G38" s="224"/>
      <c r="H38" s="225"/>
      <c r="I38" s="54" t="s">
        <v>70</v>
      </c>
      <c r="J38" s="226"/>
      <c r="K38" s="226"/>
      <c r="L38" s="226"/>
      <c r="M38" s="226"/>
      <c r="N38" s="80" t="str">
        <f>IFERROR(Q38/P38,"")</f>
        <v/>
      </c>
      <c r="O38" s="80" t="s">
        <v>24</v>
      </c>
      <c r="P38" s="80" t="str">
        <f>IFERROR(VLOOKUP(D38,ref!$G$2:$H$10,2,0),"")</f>
        <v/>
      </c>
      <c r="Q38" s="115"/>
      <c r="R38" s="80">
        <f t="shared" ref="R38:R67" si="2">IFERROR(Q38/1000,"")</f>
        <v>0</v>
      </c>
    </row>
    <row r="39" spans="1:18">
      <c r="A39" s="7"/>
      <c r="B39" s="220" t="s">
        <v>163</v>
      </c>
      <c r="C39" s="221"/>
      <c r="D39" s="222"/>
      <c r="E39" s="222"/>
      <c r="F39" s="223"/>
      <c r="G39" s="224"/>
      <c r="H39" s="225"/>
      <c r="I39" s="54" t="s">
        <v>70</v>
      </c>
      <c r="J39" s="226"/>
      <c r="K39" s="226"/>
      <c r="L39" s="226"/>
      <c r="M39" s="226"/>
      <c r="N39" s="80" t="str">
        <f t="shared" ref="N39:N67" si="3">IFERROR(Q39/P39,"")</f>
        <v/>
      </c>
      <c r="O39" s="80" t="s">
        <v>24</v>
      </c>
      <c r="P39" s="80" t="str">
        <f>IFERROR(VLOOKUP(D39,ref!$G$2:$H$10,2,0),"")</f>
        <v/>
      </c>
      <c r="Q39" s="115"/>
      <c r="R39" s="80">
        <f t="shared" si="2"/>
        <v>0</v>
      </c>
    </row>
    <row r="40" spans="1:18">
      <c r="A40" s="7"/>
      <c r="B40" s="220" t="s">
        <v>164</v>
      </c>
      <c r="C40" s="221"/>
      <c r="D40" s="222"/>
      <c r="E40" s="222"/>
      <c r="F40" s="223"/>
      <c r="G40" s="224"/>
      <c r="H40" s="225"/>
      <c r="I40" s="54" t="s">
        <v>70</v>
      </c>
      <c r="J40" s="226"/>
      <c r="K40" s="226"/>
      <c r="L40" s="226"/>
      <c r="M40" s="226"/>
      <c r="N40" s="80" t="str">
        <f t="shared" si="3"/>
        <v/>
      </c>
      <c r="O40" s="80" t="s">
        <v>24</v>
      </c>
      <c r="P40" s="80" t="str">
        <f>IFERROR(VLOOKUP(D40,ref!$G$2:$H$10,2,0),"")</f>
        <v/>
      </c>
      <c r="Q40" s="115"/>
      <c r="R40" s="80">
        <f t="shared" si="2"/>
        <v>0</v>
      </c>
    </row>
    <row r="41" spans="1:18">
      <c r="A41" s="7"/>
      <c r="B41" s="220" t="s">
        <v>165</v>
      </c>
      <c r="C41" s="221"/>
      <c r="D41" s="222"/>
      <c r="E41" s="222"/>
      <c r="F41" s="223"/>
      <c r="G41" s="224"/>
      <c r="H41" s="225"/>
      <c r="I41" s="54" t="s">
        <v>70</v>
      </c>
      <c r="J41" s="226"/>
      <c r="K41" s="226"/>
      <c r="L41" s="226"/>
      <c r="M41" s="226"/>
      <c r="N41" s="80" t="str">
        <f t="shared" si="3"/>
        <v/>
      </c>
      <c r="O41" s="80" t="s">
        <v>24</v>
      </c>
      <c r="P41" s="80" t="str">
        <f>IFERROR(VLOOKUP(D41,ref!$G$2:$H$10,2,0),"")</f>
        <v/>
      </c>
      <c r="Q41" s="115"/>
      <c r="R41" s="80">
        <f t="shared" si="2"/>
        <v>0</v>
      </c>
    </row>
    <row r="42" spans="1:18">
      <c r="A42" s="7"/>
      <c r="B42" s="220" t="s">
        <v>166</v>
      </c>
      <c r="C42" s="221"/>
      <c r="D42" s="222"/>
      <c r="E42" s="222"/>
      <c r="F42" s="223"/>
      <c r="G42" s="224"/>
      <c r="H42" s="225"/>
      <c r="I42" s="54" t="s">
        <v>70</v>
      </c>
      <c r="J42" s="226"/>
      <c r="K42" s="226"/>
      <c r="L42" s="226"/>
      <c r="M42" s="226"/>
      <c r="N42" s="80" t="str">
        <f t="shared" si="3"/>
        <v/>
      </c>
      <c r="O42" s="80" t="s">
        <v>24</v>
      </c>
      <c r="P42" s="80" t="str">
        <f>IFERROR(VLOOKUP(D42,ref!$G$2:$H$10,2,0),"")</f>
        <v/>
      </c>
      <c r="Q42" s="115"/>
      <c r="R42" s="80">
        <f t="shared" si="2"/>
        <v>0</v>
      </c>
    </row>
    <row r="43" spans="1:18">
      <c r="A43" s="7"/>
      <c r="B43" s="220" t="s">
        <v>167</v>
      </c>
      <c r="C43" s="221"/>
      <c r="D43" s="222"/>
      <c r="E43" s="222"/>
      <c r="F43" s="223"/>
      <c r="G43" s="224"/>
      <c r="H43" s="225"/>
      <c r="I43" s="54" t="s">
        <v>70</v>
      </c>
      <c r="J43" s="226"/>
      <c r="K43" s="226"/>
      <c r="L43" s="226"/>
      <c r="M43" s="226"/>
      <c r="N43" s="80" t="str">
        <f t="shared" si="3"/>
        <v/>
      </c>
      <c r="O43" s="80" t="s">
        <v>24</v>
      </c>
      <c r="P43" s="80" t="str">
        <f>IFERROR(VLOOKUP(D43,ref!$G$2:$H$10,2,0),"")</f>
        <v/>
      </c>
      <c r="Q43" s="115"/>
      <c r="R43" s="80">
        <f t="shared" si="2"/>
        <v>0</v>
      </c>
    </row>
    <row r="44" spans="1:18">
      <c r="A44" s="7"/>
      <c r="B44" s="220" t="s">
        <v>168</v>
      </c>
      <c r="C44" s="221"/>
      <c r="D44" s="222"/>
      <c r="E44" s="222"/>
      <c r="F44" s="223"/>
      <c r="G44" s="224"/>
      <c r="H44" s="225"/>
      <c r="I44" s="54" t="s">
        <v>70</v>
      </c>
      <c r="J44" s="226"/>
      <c r="K44" s="226"/>
      <c r="L44" s="226"/>
      <c r="M44" s="226"/>
      <c r="N44" s="80" t="str">
        <f t="shared" si="3"/>
        <v/>
      </c>
      <c r="O44" s="80" t="s">
        <v>24</v>
      </c>
      <c r="P44" s="80" t="str">
        <f>IFERROR(VLOOKUP(D44,ref!$G$2:$H$10,2,0),"")</f>
        <v/>
      </c>
      <c r="Q44" s="115"/>
      <c r="R44" s="80">
        <f t="shared" si="2"/>
        <v>0</v>
      </c>
    </row>
    <row r="45" spans="1:18">
      <c r="B45" s="220" t="s">
        <v>169</v>
      </c>
      <c r="C45" s="221"/>
      <c r="D45" s="222"/>
      <c r="E45" s="222"/>
      <c r="F45" s="223"/>
      <c r="G45" s="224"/>
      <c r="H45" s="225"/>
      <c r="I45" s="54" t="s">
        <v>70</v>
      </c>
      <c r="J45" s="226"/>
      <c r="K45" s="226"/>
      <c r="L45" s="226"/>
      <c r="M45" s="226"/>
      <c r="N45" s="80" t="str">
        <f t="shared" si="3"/>
        <v/>
      </c>
      <c r="O45" s="80" t="s">
        <v>24</v>
      </c>
      <c r="P45" s="80" t="str">
        <f>IFERROR(VLOOKUP(D45,ref!$G$2:$H$10,2,0),"")</f>
        <v/>
      </c>
      <c r="Q45" s="115"/>
      <c r="R45" s="80">
        <f t="shared" si="2"/>
        <v>0</v>
      </c>
    </row>
    <row r="46" spans="1:18">
      <c r="B46" s="220" t="s">
        <v>170</v>
      </c>
      <c r="C46" s="221"/>
      <c r="D46" s="222"/>
      <c r="E46" s="222"/>
      <c r="F46" s="223"/>
      <c r="G46" s="224"/>
      <c r="H46" s="225"/>
      <c r="I46" s="54" t="s">
        <v>70</v>
      </c>
      <c r="J46" s="226"/>
      <c r="K46" s="226"/>
      <c r="L46" s="226"/>
      <c r="M46" s="226"/>
      <c r="N46" s="80" t="str">
        <f t="shared" si="3"/>
        <v/>
      </c>
      <c r="O46" s="80" t="s">
        <v>24</v>
      </c>
      <c r="P46" s="80" t="str">
        <f>IFERROR(VLOOKUP(D46,ref!$G$2:$H$10,2,0),"")</f>
        <v/>
      </c>
      <c r="Q46" s="115"/>
      <c r="R46" s="80">
        <f t="shared" si="2"/>
        <v>0</v>
      </c>
    </row>
    <row r="47" spans="1:18">
      <c r="B47" s="220" t="s">
        <v>171</v>
      </c>
      <c r="C47" s="221"/>
      <c r="D47" s="222"/>
      <c r="E47" s="222"/>
      <c r="F47" s="223"/>
      <c r="G47" s="224"/>
      <c r="H47" s="225"/>
      <c r="I47" s="54" t="s">
        <v>70</v>
      </c>
      <c r="J47" s="226"/>
      <c r="K47" s="226"/>
      <c r="L47" s="226"/>
      <c r="M47" s="226"/>
      <c r="N47" s="80" t="str">
        <f t="shared" si="3"/>
        <v/>
      </c>
      <c r="O47" s="80" t="s">
        <v>24</v>
      </c>
      <c r="P47" s="80" t="str">
        <f>IFERROR(VLOOKUP(D47,ref!$G$2:$H$10,2,0),"")</f>
        <v/>
      </c>
      <c r="Q47" s="115"/>
      <c r="R47" s="80">
        <f t="shared" si="2"/>
        <v>0</v>
      </c>
    </row>
    <row r="48" spans="1:18">
      <c r="A48" s="7"/>
      <c r="B48" s="220" t="s">
        <v>172</v>
      </c>
      <c r="C48" s="221"/>
      <c r="D48" s="222"/>
      <c r="E48" s="222"/>
      <c r="F48" s="223"/>
      <c r="G48" s="224"/>
      <c r="H48" s="225"/>
      <c r="I48" s="54" t="s">
        <v>70</v>
      </c>
      <c r="J48" s="226"/>
      <c r="K48" s="226"/>
      <c r="L48" s="226"/>
      <c r="M48" s="226"/>
      <c r="N48" s="80" t="str">
        <f t="shared" si="3"/>
        <v/>
      </c>
      <c r="O48" s="80" t="s">
        <v>24</v>
      </c>
      <c r="P48" s="80" t="str">
        <f>IFERROR(VLOOKUP(D48,ref!$G$2:$H$10,2,0),"")</f>
        <v/>
      </c>
      <c r="Q48" s="115"/>
      <c r="R48" s="80">
        <f t="shared" si="2"/>
        <v>0</v>
      </c>
    </row>
    <row r="49" spans="1:18">
      <c r="A49" s="7"/>
      <c r="B49" s="220" t="s">
        <v>173</v>
      </c>
      <c r="C49" s="221"/>
      <c r="D49" s="222"/>
      <c r="E49" s="222"/>
      <c r="F49" s="223"/>
      <c r="G49" s="224"/>
      <c r="H49" s="225"/>
      <c r="I49" s="54" t="s">
        <v>70</v>
      </c>
      <c r="J49" s="226"/>
      <c r="K49" s="226"/>
      <c r="L49" s="226"/>
      <c r="M49" s="226"/>
      <c r="N49" s="80" t="str">
        <f t="shared" si="3"/>
        <v/>
      </c>
      <c r="O49" s="80" t="s">
        <v>24</v>
      </c>
      <c r="P49" s="80" t="str">
        <f>IFERROR(VLOOKUP(D49,ref!$G$2:$H$10,2,0),"")</f>
        <v/>
      </c>
      <c r="Q49" s="115"/>
      <c r="R49" s="80">
        <f t="shared" si="2"/>
        <v>0</v>
      </c>
    </row>
    <row r="50" spans="1:18">
      <c r="A50" s="7"/>
      <c r="B50" s="220" t="s">
        <v>174</v>
      </c>
      <c r="C50" s="221"/>
      <c r="D50" s="222"/>
      <c r="E50" s="222"/>
      <c r="F50" s="223"/>
      <c r="G50" s="224"/>
      <c r="H50" s="225"/>
      <c r="I50" s="54" t="s">
        <v>70</v>
      </c>
      <c r="J50" s="226"/>
      <c r="K50" s="226"/>
      <c r="L50" s="226"/>
      <c r="M50" s="226"/>
      <c r="N50" s="80" t="str">
        <f t="shared" si="3"/>
        <v/>
      </c>
      <c r="O50" s="80" t="s">
        <v>24</v>
      </c>
      <c r="P50" s="80" t="str">
        <f>IFERROR(VLOOKUP(D50,ref!$G$2:$H$10,2,0),"")</f>
        <v/>
      </c>
      <c r="Q50" s="115"/>
      <c r="R50" s="80">
        <f t="shared" si="2"/>
        <v>0</v>
      </c>
    </row>
    <row r="51" spans="1:18">
      <c r="A51" s="7"/>
      <c r="B51" s="220" t="s">
        <v>175</v>
      </c>
      <c r="C51" s="221"/>
      <c r="D51" s="222"/>
      <c r="E51" s="222"/>
      <c r="F51" s="223"/>
      <c r="G51" s="224"/>
      <c r="H51" s="225"/>
      <c r="I51" s="54" t="s">
        <v>70</v>
      </c>
      <c r="J51" s="226"/>
      <c r="K51" s="226"/>
      <c r="L51" s="226"/>
      <c r="M51" s="226"/>
      <c r="N51" s="80" t="str">
        <f t="shared" si="3"/>
        <v/>
      </c>
      <c r="O51" s="80" t="s">
        <v>24</v>
      </c>
      <c r="P51" s="80" t="str">
        <f>IFERROR(VLOOKUP(D51,ref!$G$2:$H$10,2,0),"")</f>
        <v/>
      </c>
      <c r="Q51" s="115"/>
      <c r="R51" s="80">
        <f t="shared" si="2"/>
        <v>0</v>
      </c>
    </row>
    <row r="52" spans="1:18">
      <c r="A52" s="7"/>
      <c r="B52" s="220" t="s">
        <v>176</v>
      </c>
      <c r="C52" s="221"/>
      <c r="D52" s="222"/>
      <c r="E52" s="222"/>
      <c r="F52" s="223"/>
      <c r="G52" s="224"/>
      <c r="H52" s="225"/>
      <c r="I52" s="54" t="s">
        <v>70</v>
      </c>
      <c r="J52" s="226"/>
      <c r="K52" s="226"/>
      <c r="L52" s="226"/>
      <c r="M52" s="226"/>
      <c r="N52" s="80" t="str">
        <f t="shared" si="3"/>
        <v/>
      </c>
      <c r="O52" s="80" t="s">
        <v>24</v>
      </c>
      <c r="P52" s="80" t="str">
        <f>IFERROR(VLOOKUP(D52,ref!$G$2:$H$10,2,0),"")</f>
        <v/>
      </c>
      <c r="Q52" s="115"/>
      <c r="R52" s="80">
        <f t="shared" si="2"/>
        <v>0</v>
      </c>
    </row>
    <row r="53" spans="1:18">
      <c r="A53" s="7"/>
      <c r="B53" s="220" t="s">
        <v>177</v>
      </c>
      <c r="C53" s="221"/>
      <c r="D53" s="222"/>
      <c r="E53" s="222"/>
      <c r="F53" s="223"/>
      <c r="G53" s="224"/>
      <c r="H53" s="225"/>
      <c r="I53" s="54" t="s">
        <v>70</v>
      </c>
      <c r="J53" s="226"/>
      <c r="K53" s="226"/>
      <c r="L53" s="226"/>
      <c r="M53" s="226"/>
      <c r="N53" s="80" t="str">
        <f t="shared" si="3"/>
        <v/>
      </c>
      <c r="O53" s="80" t="s">
        <v>24</v>
      </c>
      <c r="P53" s="80" t="str">
        <f>IFERROR(VLOOKUP(D53,ref!$G$2:$H$10,2,0),"")</f>
        <v/>
      </c>
      <c r="Q53" s="115"/>
      <c r="R53" s="80">
        <f t="shared" si="2"/>
        <v>0</v>
      </c>
    </row>
    <row r="54" spans="1:18">
      <c r="A54" s="7"/>
      <c r="B54" s="220" t="s">
        <v>178</v>
      </c>
      <c r="C54" s="221"/>
      <c r="D54" s="222"/>
      <c r="E54" s="222"/>
      <c r="F54" s="223"/>
      <c r="G54" s="224"/>
      <c r="H54" s="225"/>
      <c r="I54" s="54" t="s">
        <v>70</v>
      </c>
      <c r="J54" s="226"/>
      <c r="K54" s="226"/>
      <c r="L54" s="226"/>
      <c r="M54" s="226"/>
      <c r="N54" s="80" t="str">
        <f t="shared" si="3"/>
        <v/>
      </c>
      <c r="O54" s="80" t="s">
        <v>24</v>
      </c>
      <c r="P54" s="80" t="str">
        <f>IFERROR(VLOOKUP(D54,ref!$G$2:$H$10,2,0),"")</f>
        <v/>
      </c>
      <c r="Q54" s="115"/>
      <c r="R54" s="80">
        <f t="shared" si="2"/>
        <v>0</v>
      </c>
    </row>
    <row r="55" spans="1:18">
      <c r="B55" s="220" t="s">
        <v>179</v>
      </c>
      <c r="C55" s="221"/>
      <c r="D55" s="222"/>
      <c r="E55" s="222"/>
      <c r="F55" s="223"/>
      <c r="G55" s="224"/>
      <c r="H55" s="225"/>
      <c r="I55" s="54" t="s">
        <v>70</v>
      </c>
      <c r="J55" s="226"/>
      <c r="K55" s="226"/>
      <c r="L55" s="226"/>
      <c r="M55" s="226"/>
      <c r="N55" s="80" t="str">
        <f t="shared" si="3"/>
        <v/>
      </c>
      <c r="O55" s="80" t="s">
        <v>24</v>
      </c>
      <c r="P55" s="80" t="str">
        <f>IFERROR(VLOOKUP(D55,ref!$G$2:$H$10,2,0),"")</f>
        <v/>
      </c>
      <c r="Q55" s="115"/>
      <c r="R55" s="80">
        <f t="shared" si="2"/>
        <v>0</v>
      </c>
    </row>
    <row r="56" spans="1:18">
      <c r="B56" s="220" t="s">
        <v>180</v>
      </c>
      <c r="C56" s="221"/>
      <c r="D56" s="222"/>
      <c r="E56" s="222"/>
      <c r="F56" s="223"/>
      <c r="G56" s="224"/>
      <c r="H56" s="225"/>
      <c r="I56" s="54" t="s">
        <v>70</v>
      </c>
      <c r="J56" s="226"/>
      <c r="K56" s="226"/>
      <c r="L56" s="226"/>
      <c r="M56" s="226"/>
      <c r="N56" s="80" t="str">
        <f t="shared" si="3"/>
        <v/>
      </c>
      <c r="O56" s="80" t="s">
        <v>24</v>
      </c>
      <c r="P56" s="80" t="str">
        <f>IFERROR(VLOOKUP(D56,ref!$G$2:$H$10,2,0),"")</f>
        <v/>
      </c>
      <c r="Q56" s="115"/>
      <c r="R56" s="80">
        <f t="shared" si="2"/>
        <v>0</v>
      </c>
    </row>
    <row r="57" spans="1:18">
      <c r="B57" s="220" t="s">
        <v>181</v>
      </c>
      <c r="C57" s="221"/>
      <c r="D57" s="222"/>
      <c r="E57" s="222"/>
      <c r="F57" s="223"/>
      <c r="G57" s="224"/>
      <c r="H57" s="225"/>
      <c r="I57" s="54" t="s">
        <v>70</v>
      </c>
      <c r="J57" s="226"/>
      <c r="K57" s="226"/>
      <c r="L57" s="226"/>
      <c r="M57" s="226"/>
      <c r="N57" s="80" t="str">
        <f t="shared" si="3"/>
        <v/>
      </c>
      <c r="O57" s="80" t="s">
        <v>24</v>
      </c>
      <c r="P57" s="80" t="str">
        <f>IFERROR(VLOOKUP(D57,ref!$G$2:$H$10,2,0),"")</f>
        <v/>
      </c>
      <c r="Q57" s="115"/>
      <c r="R57" s="80">
        <f t="shared" si="2"/>
        <v>0</v>
      </c>
    </row>
    <row r="58" spans="1:18">
      <c r="A58" s="7"/>
      <c r="B58" s="220" t="s">
        <v>182</v>
      </c>
      <c r="C58" s="221"/>
      <c r="D58" s="222"/>
      <c r="E58" s="222"/>
      <c r="F58" s="223"/>
      <c r="G58" s="224"/>
      <c r="H58" s="225"/>
      <c r="I58" s="54" t="s">
        <v>70</v>
      </c>
      <c r="J58" s="226"/>
      <c r="K58" s="226"/>
      <c r="L58" s="226"/>
      <c r="M58" s="226"/>
      <c r="N58" s="80" t="str">
        <f t="shared" si="3"/>
        <v/>
      </c>
      <c r="O58" s="80" t="s">
        <v>24</v>
      </c>
      <c r="P58" s="80" t="str">
        <f>IFERROR(VLOOKUP(D58,ref!$G$2:$H$10,2,0),"")</f>
        <v/>
      </c>
      <c r="Q58" s="115"/>
      <c r="R58" s="80">
        <f t="shared" si="2"/>
        <v>0</v>
      </c>
    </row>
    <row r="59" spans="1:18">
      <c r="A59" s="7"/>
      <c r="B59" s="220" t="s">
        <v>183</v>
      </c>
      <c r="C59" s="221"/>
      <c r="D59" s="222"/>
      <c r="E59" s="222"/>
      <c r="F59" s="223"/>
      <c r="G59" s="224"/>
      <c r="H59" s="225"/>
      <c r="I59" s="54" t="s">
        <v>70</v>
      </c>
      <c r="J59" s="226"/>
      <c r="K59" s="226"/>
      <c r="L59" s="226"/>
      <c r="M59" s="226"/>
      <c r="N59" s="80" t="str">
        <f t="shared" si="3"/>
        <v/>
      </c>
      <c r="O59" s="80" t="s">
        <v>24</v>
      </c>
      <c r="P59" s="80" t="str">
        <f>IFERROR(VLOOKUP(D59,ref!$G$2:$H$10,2,0),"")</f>
        <v/>
      </c>
      <c r="Q59" s="115"/>
      <c r="R59" s="80">
        <f t="shared" si="2"/>
        <v>0</v>
      </c>
    </row>
    <row r="60" spans="1:18">
      <c r="A60" s="7"/>
      <c r="B60" s="220" t="s">
        <v>184</v>
      </c>
      <c r="C60" s="221"/>
      <c r="D60" s="222"/>
      <c r="E60" s="222"/>
      <c r="F60" s="223"/>
      <c r="G60" s="224"/>
      <c r="H60" s="225"/>
      <c r="I60" s="54" t="s">
        <v>70</v>
      </c>
      <c r="J60" s="226"/>
      <c r="K60" s="226"/>
      <c r="L60" s="226"/>
      <c r="M60" s="226"/>
      <c r="N60" s="80" t="str">
        <f t="shared" si="3"/>
        <v/>
      </c>
      <c r="O60" s="80" t="s">
        <v>24</v>
      </c>
      <c r="P60" s="80" t="str">
        <f>IFERROR(VLOOKUP(D60,ref!$G$2:$H$10,2,0),"")</f>
        <v/>
      </c>
      <c r="Q60" s="115"/>
      <c r="R60" s="80">
        <f t="shared" si="2"/>
        <v>0</v>
      </c>
    </row>
    <row r="61" spans="1:18">
      <c r="A61" s="7"/>
      <c r="B61" s="220" t="s">
        <v>185</v>
      </c>
      <c r="C61" s="221"/>
      <c r="D61" s="222"/>
      <c r="E61" s="222"/>
      <c r="F61" s="223"/>
      <c r="G61" s="224"/>
      <c r="H61" s="225"/>
      <c r="I61" s="54" t="s">
        <v>70</v>
      </c>
      <c r="J61" s="226"/>
      <c r="K61" s="226"/>
      <c r="L61" s="226"/>
      <c r="M61" s="226"/>
      <c r="N61" s="80" t="str">
        <f t="shared" si="3"/>
        <v/>
      </c>
      <c r="O61" s="80" t="s">
        <v>24</v>
      </c>
      <c r="P61" s="80" t="str">
        <f>IFERROR(VLOOKUP(D61,ref!$G$2:$H$10,2,0),"")</f>
        <v/>
      </c>
      <c r="Q61" s="115"/>
      <c r="R61" s="80">
        <f t="shared" si="2"/>
        <v>0</v>
      </c>
    </row>
    <row r="62" spans="1:18">
      <c r="A62" s="7"/>
      <c r="B62" s="220" t="s">
        <v>186</v>
      </c>
      <c r="C62" s="221"/>
      <c r="D62" s="222"/>
      <c r="E62" s="222"/>
      <c r="F62" s="223"/>
      <c r="G62" s="224"/>
      <c r="H62" s="225"/>
      <c r="I62" s="54" t="s">
        <v>70</v>
      </c>
      <c r="J62" s="226"/>
      <c r="K62" s="226"/>
      <c r="L62" s="226"/>
      <c r="M62" s="226"/>
      <c r="N62" s="80" t="str">
        <f t="shared" si="3"/>
        <v/>
      </c>
      <c r="O62" s="80" t="s">
        <v>24</v>
      </c>
      <c r="P62" s="80" t="str">
        <f>IFERROR(VLOOKUP(D62,ref!$G$2:$H$10,2,0),"")</f>
        <v/>
      </c>
      <c r="Q62" s="115"/>
      <c r="R62" s="80">
        <f t="shared" si="2"/>
        <v>0</v>
      </c>
    </row>
    <row r="63" spans="1:18">
      <c r="A63" s="7"/>
      <c r="B63" s="220" t="s">
        <v>187</v>
      </c>
      <c r="C63" s="221"/>
      <c r="D63" s="222"/>
      <c r="E63" s="222"/>
      <c r="F63" s="223"/>
      <c r="G63" s="224"/>
      <c r="H63" s="225"/>
      <c r="I63" s="54" t="s">
        <v>70</v>
      </c>
      <c r="J63" s="226"/>
      <c r="K63" s="226"/>
      <c r="L63" s="226"/>
      <c r="M63" s="226"/>
      <c r="N63" s="80" t="str">
        <f t="shared" si="3"/>
        <v/>
      </c>
      <c r="O63" s="80" t="s">
        <v>24</v>
      </c>
      <c r="P63" s="80" t="str">
        <f>IFERROR(VLOOKUP(D63,ref!$G$2:$H$10,2,0),"")</f>
        <v/>
      </c>
      <c r="Q63" s="115"/>
      <c r="R63" s="80">
        <f t="shared" si="2"/>
        <v>0</v>
      </c>
    </row>
    <row r="64" spans="1:18">
      <c r="A64" s="7"/>
      <c r="B64" s="220" t="s">
        <v>188</v>
      </c>
      <c r="C64" s="221"/>
      <c r="D64" s="222"/>
      <c r="E64" s="222"/>
      <c r="F64" s="223"/>
      <c r="G64" s="224"/>
      <c r="H64" s="225"/>
      <c r="I64" s="54" t="s">
        <v>70</v>
      </c>
      <c r="J64" s="226"/>
      <c r="K64" s="226"/>
      <c r="L64" s="226"/>
      <c r="M64" s="226"/>
      <c r="N64" s="80" t="str">
        <f t="shared" si="3"/>
        <v/>
      </c>
      <c r="O64" s="80" t="s">
        <v>24</v>
      </c>
      <c r="P64" s="80" t="str">
        <f>IFERROR(VLOOKUP(D64,ref!$G$2:$H$10,2,0),"")</f>
        <v/>
      </c>
      <c r="Q64" s="115"/>
      <c r="R64" s="80">
        <f t="shared" si="2"/>
        <v>0</v>
      </c>
    </row>
    <row r="65" spans="2:18">
      <c r="B65" s="220" t="s">
        <v>189</v>
      </c>
      <c r="C65" s="221"/>
      <c r="D65" s="222"/>
      <c r="E65" s="222"/>
      <c r="F65" s="223"/>
      <c r="G65" s="224"/>
      <c r="H65" s="225"/>
      <c r="I65" s="54" t="s">
        <v>70</v>
      </c>
      <c r="J65" s="226"/>
      <c r="K65" s="226"/>
      <c r="L65" s="226"/>
      <c r="M65" s="226"/>
      <c r="N65" s="80" t="str">
        <f t="shared" si="3"/>
        <v/>
      </c>
      <c r="O65" s="80" t="s">
        <v>24</v>
      </c>
      <c r="P65" s="80" t="str">
        <f>IFERROR(VLOOKUP(D65,ref!$G$2:$H$10,2,0),"")</f>
        <v/>
      </c>
      <c r="Q65" s="115"/>
      <c r="R65" s="80">
        <f t="shared" si="2"/>
        <v>0</v>
      </c>
    </row>
    <row r="66" spans="2:18">
      <c r="B66" s="220" t="s">
        <v>190</v>
      </c>
      <c r="C66" s="221"/>
      <c r="D66" s="222"/>
      <c r="E66" s="222"/>
      <c r="F66" s="223"/>
      <c r="G66" s="224"/>
      <c r="H66" s="225"/>
      <c r="I66" s="54" t="s">
        <v>70</v>
      </c>
      <c r="J66" s="226"/>
      <c r="K66" s="226"/>
      <c r="L66" s="226"/>
      <c r="M66" s="226"/>
      <c r="N66" s="80" t="str">
        <f t="shared" si="3"/>
        <v/>
      </c>
      <c r="O66" s="80" t="s">
        <v>24</v>
      </c>
      <c r="P66" s="80" t="str">
        <f>IFERROR(VLOOKUP(D66,ref!$G$2:$H$10,2,0),"")</f>
        <v/>
      </c>
      <c r="Q66" s="115"/>
      <c r="R66" s="80">
        <f t="shared" si="2"/>
        <v>0</v>
      </c>
    </row>
    <row r="67" spans="2:18">
      <c r="B67" s="220" t="s">
        <v>191</v>
      </c>
      <c r="C67" s="221"/>
      <c r="D67" s="222"/>
      <c r="E67" s="222"/>
      <c r="F67" s="223"/>
      <c r="G67" s="224"/>
      <c r="H67" s="225"/>
      <c r="I67" s="54" t="s">
        <v>70</v>
      </c>
      <c r="J67" s="226"/>
      <c r="K67" s="226"/>
      <c r="L67" s="226"/>
      <c r="M67" s="226"/>
      <c r="N67" s="80" t="str">
        <f t="shared" si="3"/>
        <v/>
      </c>
      <c r="O67" s="80" t="s">
        <v>24</v>
      </c>
      <c r="P67" s="80" t="str">
        <f>IFERROR(VLOOKUP(D67,ref!$G$2:$H$10,2,0),"")</f>
        <v/>
      </c>
      <c r="Q67" s="115"/>
      <c r="R67" s="80">
        <f t="shared" si="2"/>
        <v>0</v>
      </c>
    </row>
    <row r="68" spans="2:18">
      <c r="B68" s="8"/>
      <c r="C68" s="8"/>
      <c r="D68" s="8"/>
      <c r="E68" s="8"/>
      <c r="F68" s="7"/>
      <c r="G68" s="7"/>
      <c r="H68" s="7"/>
      <c r="I68" s="7"/>
      <c r="J68" s="7"/>
      <c r="K68" s="7"/>
      <c r="L68" s="219" t="s">
        <v>85</v>
      </c>
      <c r="M68" s="219"/>
      <c r="N68" s="118">
        <f>SUM(N38:N44,N45:N67)</f>
        <v>0</v>
      </c>
      <c r="O68" s="7" t="s">
        <v>24</v>
      </c>
      <c r="P68" s="219" t="str">
        <f>SUM(Q38:Q44,Q45:Q67)&amp;"度"</f>
        <v>0度</v>
      </c>
      <c r="Q68" s="219"/>
      <c r="R68" s="27" t="str">
        <f>SUM(R38:R44,R45:R67)&amp;"張"</f>
        <v>0張</v>
      </c>
    </row>
  </sheetData>
  <sheetProtection algorithmName="SHA-512" hashValue="UbAx9MQ4eV71CT/UbBx1fA94pdwQNn5jzqBqYw1d+HeRNSDwYFsxLK61NqGA7hhlM7rxH+URsfLV9zTfdqtqjw==" saltValue="7PtjStmV4w+lof4ZI3kMXA==" spinCount="100000" sheet="1" objects="1" scenarios="1"/>
  <protectedRanges>
    <protectedRange sqref="D4:H33 J4:M33 Q4:Q33 D38:H67 J38:M67 Q38:Q67" name="範圍1"/>
  </protectedRanges>
  <mergeCells count="250">
    <mergeCell ref="B13:C13"/>
    <mergeCell ref="D13:E13"/>
    <mergeCell ref="F13:H13"/>
    <mergeCell ref="J13:M13"/>
    <mergeCell ref="L34:M34"/>
    <mergeCell ref="J15:M15"/>
    <mergeCell ref="B16:C16"/>
    <mergeCell ref="D16:E16"/>
    <mergeCell ref="F16:H16"/>
    <mergeCell ref="J16:M16"/>
    <mergeCell ref="B17:C17"/>
    <mergeCell ref="D17:E17"/>
    <mergeCell ref="F17:H17"/>
    <mergeCell ref="J17:M17"/>
    <mergeCell ref="B18:C18"/>
    <mergeCell ref="D18:E18"/>
    <mergeCell ref="B20:C20"/>
    <mergeCell ref="D20:E20"/>
    <mergeCell ref="F20:H20"/>
    <mergeCell ref="J20:M20"/>
    <mergeCell ref="B21:C21"/>
    <mergeCell ref="D21:E21"/>
    <mergeCell ref="F21:H21"/>
    <mergeCell ref="J21:M21"/>
    <mergeCell ref="B9:C9"/>
    <mergeCell ref="D9:E9"/>
    <mergeCell ref="F9:H9"/>
    <mergeCell ref="J9:M9"/>
    <mergeCell ref="B10:C10"/>
    <mergeCell ref="D10:E10"/>
    <mergeCell ref="F10:H10"/>
    <mergeCell ref="J10:M10"/>
    <mergeCell ref="P34:Q34"/>
    <mergeCell ref="B11:C11"/>
    <mergeCell ref="D11:E11"/>
    <mergeCell ref="F11:H11"/>
    <mergeCell ref="J11:M11"/>
    <mergeCell ref="B12:C12"/>
    <mergeCell ref="D12:E12"/>
    <mergeCell ref="F12:H12"/>
    <mergeCell ref="J12:M12"/>
    <mergeCell ref="B14:C14"/>
    <mergeCell ref="D14:E14"/>
    <mergeCell ref="F14:H14"/>
    <mergeCell ref="J14:M14"/>
    <mergeCell ref="B15:C15"/>
    <mergeCell ref="D15:E15"/>
    <mergeCell ref="F15:H15"/>
    <mergeCell ref="B6:C6"/>
    <mergeCell ref="D6:E6"/>
    <mergeCell ref="F6:H6"/>
    <mergeCell ref="J6:M6"/>
    <mergeCell ref="B7:C7"/>
    <mergeCell ref="D7:E7"/>
    <mergeCell ref="F7:H7"/>
    <mergeCell ref="J7:M7"/>
    <mergeCell ref="B8:C8"/>
    <mergeCell ref="D8:E8"/>
    <mergeCell ref="F8:H8"/>
    <mergeCell ref="J8:M8"/>
    <mergeCell ref="B3:C3"/>
    <mergeCell ref="D3:E3"/>
    <mergeCell ref="F3:M3"/>
    <mergeCell ref="B4:C4"/>
    <mergeCell ref="D4:E4"/>
    <mergeCell ref="F4:H4"/>
    <mergeCell ref="J4:M4"/>
    <mergeCell ref="B5:C5"/>
    <mergeCell ref="D5:E5"/>
    <mergeCell ref="F5:H5"/>
    <mergeCell ref="J5:M5"/>
    <mergeCell ref="F18:H18"/>
    <mergeCell ref="J18:M18"/>
    <mergeCell ref="B19:C19"/>
    <mergeCell ref="D19:E19"/>
    <mergeCell ref="F19:H19"/>
    <mergeCell ref="J19:M19"/>
    <mergeCell ref="B24:C24"/>
    <mergeCell ref="D24:E24"/>
    <mergeCell ref="F24:H24"/>
    <mergeCell ref="J24:M24"/>
    <mergeCell ref="B25:C25"/>
    <mergeCell ref="D25:E25"/>
    <mergeCell ref="F25:H25"/>
    <mergeCell ref="J25:M25"/>
    <mergeCell ref="B22:C22"/>
    <mergeCell ref="D22:E22"/>
    <mergeCell ref="F22:H22"/>
    <mergeCell ref="J22:M22"/>
    <mergeCell ref="B23:C23"/>
    <mergeCell ref="D23:E23"/>
    <mergeCell ref="F23:H23"/>
    <mergeCell ref="J23:M23"/>
    <mergeCell ref="B28:C28"/>
    <mergeCell ref="D28:E28"/>
    <mergeCell ref="F28:H28"/>
    <mergeCell ref="J28:M28"/>
    <mergeCell ref="B29:C29"/>
    <mergeCell ref="D29:E29"/>
    <mergeCell ref="F29:H29"/>
    <mergeCell ref="J29:M29"/>
    <mergeCell ref="B26:C26"/>
    <mergeCell ref="D26:E26"/>
    <mergeCell ref="F26:H26"/>
    <mergeCell ref="J26:M26"/>
    <mergeCell ref="B27:C27"/>
    <mergeCell ref="D27:E27"/>
    <mergeCell ref="F27:H27"/>
    <mergeCell ref="J27:M27"/>
    <mergeCell ref="B32:C32"/>
    <mergeCell ref="D32:E32"/>
    <mergeCell ref="F32:H32"/>
    <mergeCell ref="J32:M32"/>
    <mergeCell ref="B33:C33"/>
    <mergeCell ref="D33:E33"/>
    <mergeCell ref="F33:H33"/>
    <mergeCell ref="J33:M33"/>
    <mergeCell ref="B30:C30"/>
    <mergeCell ref="D30:E30"/>
    <mergeCell ref="F30:H30"/>
    <mergeCell ref="J30:M30"/>
    <mergeCell ref="B31:C31"/>
    <mergeCell ref="D31:E31"/>
    <mergeCell ref="F31:H31"/>
    <mergeCell ref="J31:M31"/>
    <mergeCell ref="B39:C39"/>
    <mergeCell ref="D39:E39"/>
    <mergeCell ref="F39:H39"/>
    <mergeCell ref="J39:M39"/>
    <mergeCell ref="B40:C40"/>
    <mergeCell ref="D40:E40"/>
    <mergeCell ref="F40:H40"/>
    <mergeCell ref="J40:M40"/>
    <mergeCell ref="B37:C37"/>
    <mergeCell ref="D37:E37"/>
    <mergeCell ref="F37:M37"/>
    <mergeCell ref="B38:C38"/>
    <mergeCell ref="D38:E38"/>
    <mergeCell ref="F38:H38"/>
    <mergeCell ref="J38:M38"/>
    <mergeCell ref="B43:C43"/>
    <mergeCell ref="D43:E43"/>
    <mergeCell ref="F43:H43"/>
    <mergeCell ref="J43:M43"/>
    <mergeCell ref="B44:C44"/>
    <mergeCell ref="D44:E44"/>
    <mergeCell ref="F44:H44"/>
    <mergeCell ref="J44:M44"/>
    <mergeCell ref="B41:C41"/>
    <mergeCell ref="D41:E41"/>
    <mergeCell ref="F41:H41"/>
    <mergeCell ref="J41:M41"/>
    <mergeCell ref="B42:C42"/>
    <mergeCell ref="D42:E42"/>
    <mergeCell ref="F42:H42"/>
    <mergeCell ref="J42:M42"/>
    <mergeCell ref="B47:C47"/>
    <mergeCell ref="D47:E47"/>
    <mergeCell ref="F47:H47"/>
    <mergeCell ref="J47:M47"/>
    <mergeCell ref="B48:C48"/>
    <mergeCell ref="D48:E48"/>
    <mergeCell ref="F48:H48"/>
    <mergeCell ref="J48:M48"/>
    <mergeCell ref="B45:C45"/>
    <mergeCell ref="D45:E45"/>
    <mergeCell ref="F45:H45"/>
    <mergeCell ref="J45:M45"/>
    <mergeCell ref="B46:C46"/>
    <mergeCell ref="D46:E46"/>
    <mergeCell ref="F46:H46"/>
    <mergeCell ref="J46:M46"/>
    <mergeCell ref="B51:C51"/>
    <mergeCell ref="D51:E51"/>
    <mergeCell ref="F51:H51"/>
    <mergeCell ref="J51:M51"/>
    <mergeCell ref="B52:C52"/>
    <mergeCell ref="D52:E52"/>
    <mergeCell ref="F52:H52"/>
    <mergeCell ref="J52:M52"/>
    <mergeCell ref="B49:C49"/>
    <mergeCell ref="D49:E49"/>
    <mergeCell ref="F49:H49"/>
    <mergeCell ref="J49:M49"/>
    <mergeCell ref="B50:C50"/>
    <mergeCell ref="D50:E50"/>
    <mergeCell ref="F50:H50"/>
    <mergeCell ref="J50:M50"/>
    <mergeCell ref="B55:C55"/>
    <mergeCell ref="D55:E55"/>
    <mergeCell ref="F55:H55"/>
    <mergeCell ref="J55:M55"/>
    <mergeCell ref="B56:C56"/>
    <mergeCell ref="D56:E56"/>
    <mergeCell ref="F56:H56"/>
    <mergeCell ref="J56:M56"/>
    <mergeCell ref="B53:C53"/>
    <mergeCell ref="D53:E53"/>
    <mergeCell ref="F53:H53"/>
    <mergeCell ref="J53:M53"/>
    <mergeCell ref="B54:C54"/>
    <mergeCell ref="D54:E54"/>
    <mergeCell ref="F54:H54"/>
    <mergeCell ref="J54:M54"/>
    <mergeCell ref="B59:C59"/>
    <mergeCell ref="D59:E59"/>
    <mergeCell ref="F59:H59"/>
    <mergeCell ref="J59:M59"/>
    <mergeCell ref="B60:C60"/>
    <mergeCell ref="D60:E60"/>
    <mergeCell ref="F60:H60"/>
    <mergeCell ref="J60:M60"/>
    <mergeCell ref="B57:C57"/>
    <mergeCell ref="D57:E57"/>
    <mergeCell ref="F57:H57"/>
    <mergeCell ref="J57:M57"/>
    <mergeCell ref="B58:C58"/>
    <mergeCell ref="D58:E58"/>
    <mergeCell ref="F58:H58"/>
    <mergeCell ref="J58:M58"/>
    <mergeCell ref="B63:C63"/>
    <mergeCell ref="D63:E63"/>
    <mergeCell ref="F63:H63"/>
    <mergeCell ref="J63:M63"/>
    <mergeCell ref="B64:C64"/>
    <mergeCell ref="D64:E64"/>
    <mergeCell ref="F64:H64"/>
    <mergeCell ref="J64:M64"/>
    <mergeCell ref="B61:C61"/>
    <mergeCell ref="D61:E61"/>
    <mergeCell ref="F61:H61"/>
    <mergeCell ref="J61:M61"/>
    <mergeCell ref="B62:C62"/>
    <mergeCell ref="D62:E62"/>
    <mergeCell ref="F62:H62"/>
    <mergeCell ref="J62:M62"/>
    <mergeCell ref="P68:Q68"/>
    <mergeCell ref="B67:C67"/>
    <mergeCell ref="D67:E67"/>
    <mergeCell ref="F67:H67"/>
    <mergeCell ref="J67:M67"/>
    <mergeCell ref="L68:M68"/>
    <mergeCell ref="B65:C65"/>
    <mergeCell ref="D65:E65"/>
    <mergeCell ref="F65:H65"/>
    <mergeCell ref="J65:M65"/>
    <mergeCell ref="B66:C66"/>
    <mergeCell ref="D66:E66"/>
    <mergeCell ref="F66:H66"/>
    <mergeCell ref="J66:M66"/>
  </mergeCells>
  <phoneticPr fontId="1" type="noConversion"/>
  <dataValidations count="1">
    <dataValidation type="textLength" operator="equal" allowBlank="1" showInputMessage="1" showErrorMessage="1" prompt="請輸入18碼的憑證號碼" sqref="F38:F67 F4:F33 J38:M67 J4:M33" xr:uid="{0C99EACE-09A1-4A45-B5B3-A4CEB6C57FB2}">
      <formula1>18</formula1>
    </dataValidation>
  </dataValidations>
  <pageMargins left="0.7" right="0.7" top="0.75" bottom="0.75" header="0.3" footer="0.3"/>
  <pageSetup paperSize="9" orientation="landscape" r:id="rId1"/>
  <headerFooter>
    <oddHeader>&amp;C&amp;"微軟正黑體,標準"附件二</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請以下拉選單輸入" xr:uid="{260B9D11-4FC0-49D7-98ED-8B03646AE2C6}">
          <x14:formula1>
            <xm:f>ref!$G$2:$G$10</xm:f>
          </x14:formula1>
          <xm:sqref>D4:E33 D38:E67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7BF4-3150-4640-84C3-807AF84DFADD}">
  <dimension ref="A1:R33"/>
  <sheetViews>
    <sheetView view="pageLayout" zoomScale="115" zoomScaleNormal="130" zoomScalePageLayoutView="115" workbookViewId="0">
      <selection activeCell="R16" sqref="R16"/>
    </sheetView>
  </sheetViews>
  <sheetFormatPr defaultRowHeight="15.75"/>
  <cols>
    <col min="1" max="1" width="1.42578125" style="2" customWidth="1"/>
    <col min="2" max="3" width="5" style="1" customWidth="1"/>
    <col min="4" max="4" width="4.7109375" style="1" customWidth="1"/>
    <col min="5" max="5" width="13" style="1" customWidth="1"/>
    <col min="6" max="6" width="11.28515625" style="2" customWidth="1"/>
    <col min="7" max="7" width="3" style="2" customWidth="1"/>
    <col min="8" max="8" width="11.5703125" style="2" customWidth="1"/>
    <col min="9" max="9" width="11.7109375" style="2" customWidth="1"/>
    <col min="10" max="10" width="3.140625" style="2" customWidth="1"/>
    <col min="11" max="11" width="6.7109375" style="2" customWidth="1"/>
    <col min="12" max="12" width="11.5703125" style="2" customWidth="1"/>
    <col min="13" max="13" width="3" style="2" customWidth="1"/>
    <col min="14" max="14" width="12.5703125" style="2" customWidth="1"/>
    <col min="15" max="15" width="3" style="2" customWidth="1"/>
    <col min="16" max="16" width="11" style="2" customWidth="1"/>
    <col min="17" max="17" width="3.85546875" style="2" customWidth="1"/>
    <col min="18" max="18" width="19" style="2" customWidth="1"/>
    <col min="19" max="16384" width="9.140625" style="2"/>
  </cols>
  <sheetData>
    <row r="1" spans="1:18" ht="6.75" customHeight="1">
      <c r="A1" s="7"/>
      <c r="B1" s="8"/>
      <c r="C1" s="8"/>
      <c r="D1" s="8"/>
      <c r="E1" s="8"/>
      <c r="F1" s="7"/>
      <c r="G1" s="7"/>
      <c r="H1" s="7"/>
      <c r="I1" s="7"/>
      <c r="J1" s="7"/>
      <c r="K1" s="7"/>
      <c r="L1" s="7"/>
      <c r="M1" s="7"/>
      <c r="N1" s="7"/>
      <c r="O1" s="7"/>
      <c r="P1" s="7"/>
      <c r="Q1" s="7"/>
      <c r="R1" s="7"/>
    </row>
    <row r="2" spans="1:18">
      <c r="B2" s="94" t="s">
        <v>27</v>
      </c>
      <c r="C2" s="75"/>
      <c r="D2" s="75"/>
      <c r="E2" s="75"/>
      <c r="F2" s="75"/>
      <c r="G2" s="75"/>
      <c r="H2" s="75"/>
      <c r="I2" s="75"/>
      <c r="J2" s="75"/>
      <c r="K2" s="75"/>
      <c r="L2" s="75"/>
      <c r="M2" s="75"/>
      <c r="N2" s="75"/>
      <c r="O2" s="75"/>
      <c r="P2" s="101">
        <f>LEN(CONCATENATE(R5,R8,R11,R14,R17,R20,R23,R26,R29,R32))</f>
        <v>0</v>
      </c>
      <c r="Q2" s="75"/>
      <c r="R2" s="90"/>
    </row>
    <row r="3" spans="1:18" ht="15.75" customHeight="1">
      <c r="B3" s="227" t="s">
        <v>195</v>
      </c>
      <c r="C3" s="230" t="s">
        <v>192</v>
      </c>
      <c r="D3" s="230"/>
      <c r="E3" s="230"/>
      <c r="F3" s="231"/>
      <c r="G3" s="231"/>
      <c r="H3" s="82" t="s">
        <v>24</v>
      </c>
      <c r="I3" s="83" t="s">
        <v>45</v>
      </c>
      <c r="J3" s="232"/>
      <c r="K3" s="232"/>
      <c r="L3" s="82" t="s">
        <v>26</v>
      </c>
      <c r="M3" s="81"/>
      <c r="N3" s="233" t="s">
        <v>25</v>
      </c>
      <c r="O3" s="233"/>
      <c r="P3" s="233"/>
      <c r="Q3" s="233"/>
      <c r="R3" s="221"/>
    </row>
    <row r="4" spans="1:18">
      <c r="B4" s="228"/>
      <c r="C4" s="234" t="s">
        <v>193</v>
      </c>
      <c r="D4" s="235"/>
      <c r="E4" s="84" t="s">
        <v>86</v>
      </c>
      <c r="F4" s="79"/>
      <c r="G4" s="77" t="s">
        <v>6</v>
      </c>
      <c r="H4" s="84" t="s">
        <v>87</v>
      </c>
      <c r="I4" s="199"/>
      <c r="J4" s="199"/>
      <c r="K4" s="77" t="s">
        <v>6</v>
      </c>
      <c r="L4" s="202" t="s">
        <v>88</v>
      </c>
      <c r="M4" s="202"/>
      <c r="N4" s="202"/>
      <c r="O4" s="198"/>
      <c r="P4" s="198"/>
      <c r="Q4" s="198"/>
      <c r="R4" s="77" t="s">
        <v>6</v>
      </c>
    </row>
    <row r="5" spans="1:18">
      <c r="B5" s="229"/>
      <c r="C5" s="234" t="s">
        <v>194</v>
      </c>
      <c r="D5" s="234"/>
      <c r="E5" s="234"/>
      <c r="F5" s="199"/>
      <c r="G5" s="199"/>
      <c r="H5" s="200"/>
      <c r="I5" s="202" t="s">
        <v>95</v>
      </c>
      <c r="J5" s="202"/>
      <c r="K5" s="202"/>
      <c r="L5" s="95"/>
      <c r="M5" s="77" t="s">
        <v>94</v>
      </c>
      <c r="N5" s="95"/>
      <c r="O5" s="77" t="s">
        <v>93</v>
      </c>
      <c r="P5" s="95"/>
      <c r="Q5" s="77" t="s">
        <v>92</v>
      </c>
      <c r="R5" s="116" t="str">
        <f>IF((F4+I4)/2&lt;O4,"放電功率不足80%","")</f>
        <v/>
      </c>
    </row>
    <row r="6" spans="1:18">
      <c r="B6" s="227" t="s">
        <v>196</v>
      </c>
      <c r="C6" s="230" t="s">
        <v>192</v>
      </c>
      <c r="D6" s="230"/>
      <c r="E6" s="230"/>
      <c r="F6" s="231"/>
      <c r="G6" s="231"/>
      <c r="H6" s="82" t="s">
        <v>24</v>
      </c>
      <c r="I6" s="83" t="s">
        <v>45</v>
      </c>
      <c r="J6" s="232"/>
      <c r="K6" s="232"/>
      <c r="L6" s="82" t="s">
        <v>26</v>
      </c>
      <c r="M6" s="81"/>
      <c r="N6" s="233" t="s">
        <v>25</v>
      </c>
      <c r="O6" s="233"/>
      <c r="P6" s="233"/>
      <c r="Q6" s="233"/>
      <c r="R6" s="221"/>
    </row>
    <row r="7" spans="1:18">
      <c r="B7" s="228"/>
      <c r="C7" s="234" t="s">
        <v>193</v>
      </c>
      <c r="D7" s="235"/>
      <c r="E7" s="84" t="s">
        <v>86</v>
      </c>
      <c r="F7" s="79"/>
      <c r="G7" s="77" t="s">
        <v>6</v>
      </c>
      <c r="H7" s="84" t="s">
        <v>87</v>
      </c>
      <c r="I7" s="199"/>
      <c r="J7" s="199"/>
      <c r="K7" s="77" t="s">
        <v>6</v>
      </c>
      <c r="L7" s="202" t="s">
        <v>88</v>
      </c>
      <c r="M7" s="202"/>
      <c r="N7" s="202"/>
      <c r="O7" s="198"/>
      <c r="P7" s="198"/>
      <c r="Q7" s="198"/>
      <c r="R7" s="77" t="s">
        <v>6</v>
      </c>
    </row>
    <row r="8" spans="1:18">
      <c r="B8" s="229"/>
      <c r="C8" s="234" t="s">
        <v>194</v>
      </c>
      <c r="D8" s="234"/>
      <c r="E8" s="234"/>
      <c r="F8" s="199"/>
      <c r="G8" s="199"/>
      <c r="H8" s="200"/>
      <c r="I8" s="202" t="s">
        <v>95</v>
      </c>
      <c r="J8" s="202"/>
      <c r="K8" s="202"/>
      <c r="L8" s="95"/>
      <c r="M8" s="77" t="s">
        <v>94</v>
      </c>
      <c r="N8" s="95"/>
      <c r="O8" s="77" t="s">
        <v>93</v>
      </c>
      <c r="P8" s="95"/>
      <c r="Q8" s="77" t="s">
        <v>92</v>
      </c>
      <c r="R8" s="116" t="str">
        <f>IF((F7+I7)/2&lt;O7,"放電功率不足80%","")</f>
        <v/>
      </c>
    </row>
    <row r="9" spans="1:18">
      <c r="B9" s="227" t="s">
        <v>197</v>
      </c>
      <c r="C9" s="230" t="s">
        <v>192</v>
      </c>
      <c r="D9" s="230"/>
      <c r="E9" s="230"/>
      <c r="F9" s="231"/>
      <c r="G9" s="231"/>
      <c r="H9" s="82" t="s">
        <v>24</v>
      </c>
      <c r="I9" s="83" t="s">
        <v>45</v>
      </c>
      <c r="J9" s="232"/>
      <c r="K9" s="232"/>
      <c r="L9" s="82" t="s">
        <v>26</v>
      </c>
      <c r="M9" s="81"/>
      <c r="N9" s="233" t="s">
        <v>25</v>
      </c>
      <c r="O9" s="233"/>
      <c r="P9" s="233"/>
      <c r="Q9" s="233"/>
      <c r="R9" s="221"/>
    </row>
    <row r="10" spans="1:18">
      <c r="B10" s="228"/>
      <c r="C10" s="234" t="s">
        <v>193</v>
      </c>
      <c r="D10" s="235"/>
      <c r="E10" s="84" t="s">
        <v>86</v>
      </c>
      <c r="F10" s="79"/>
      <c r="G10" s="77" t="s">
        <v>6</v>
      </c>
      <c r="H10" s="84" t="s">
        <v>87</v>
      </c>
      <c r="I10" s="199"/>
      <c r="J10" s="199"/>
      <c r="K10" s="77" t="s">
        <v>6</v>
      </c>
      <c r="L10" s="202" t="s">
        <v>88</v>
      </c>
      <c r="M10" s="202"/>
      <c r="N10" s="202"/>
      <c r="O10" s="198"/>
      <c r="P10" s="198"/>
      <c r="Q10" s="198"/>
      <c r="R10" s="77" t="s">
        <v>6</v>
      </c>
    </row>
    <row r="11" spans="1:18">
      <c r="B11" s="229"/>
      <c r="C11" s="234" t="s">
        <v>194</v>
      </c>
      <c r="D11" s="234"/>
      <c r="E11" s="234"/>
      <c r="F11" s="199"/>
      <c r="G11" s="199"/>
      <c r="H11" s="200"/>
      <c r="I11" s="202" t="s">
        <v>95</v>
      </c>
      <c r="J11" s="202"/>
      <c r="K11" s="202"/>
      <c r="L11" s="95"/>
      <c r="M11" s="77" t="s">
        <v>94</v>
      </c>
      <c r="N11" s="95"/>
      <c r="O11" s="77" t="s">
        <v>93</v>
      </c>
      <c r="P11" s="95"/>
      <c r="Q11" s="77" t="s">
        <v>92</v>
      </c>
      <c r="R11" s="116" t="str">
        <f>IF((F10+I10)/2&lt;O10,"放電功率不足80%","")</f>
        <v/>
      </c>
    </row>
    <row r="12" spans="1:18">
      <c r="B12" s="227" t="s">
        <v>198</v>
      </c>
      <c r="C12" s="230" t="s">
        <v>192</v>
      </c>
      <c r="D12" s="230"/>
      <c r="E12" s="230"/>
      <c r="F12" s="231"/>
      <c r="G12" s="231"/>
      <c r="H12" s="82" t="s">
        <v>24</v>
      </c>
      <c r="I12" s="83" t="s">
        <v>45</v>
      </c>
      <c r="J12" s="232"/>
      <c r="K12" s="232"/>
      <c r="L12" s="82" t="s">
        <v>26</v>
      </c>
      <c r="M12" s="81"/>
      <c r="N12" s="233" t="s">
        <v>25</v>
      </c>
      <c r="O12" s="233"/>
      <c r="P12" s="233"/>
      <c r="Q12" s="233"/>
      <c r="R12" s="221"/>
    </row>
    <row r="13" spans="1:18">
      <c r="B13" s="228"/>
      <c r="C13" s="234" t="s">
        <v>193</v>
      </c>
      <c r="D13" s="235"/>
      <c r="E13" s="84" t="s">
        <v>86</v>
      </c>
      <c r="F13" s="79"/>
      <c r="G13" s="77" t="s">
        <v>6</v>
      </c>
      <c r="H13" s="84" t="s">
        <v>87</v>
      </c>
      <c r="I13" s="199"/>
      <c r="J13" s="199"/>
      <c r="K13" s="77" t="s">
        <v>6</v>
      </c>
      <c r="L13" s="202" t="s">
        <v>88</v>
      </c>
      <c r="M13" s="202"/>
      <c r="N13" s="202"/>
      <c r="O13" s="198"/>
      <c r="P13" s="198"/>
      <c r="Q13" s="198"/>
      <c r="R13" s="77" t="s">
        <v>6</v>
      </c>
    </row>
    <row r="14" spans="1:18">
      <c r="B14" s="229"/>
      <c r="C14" s="234" t="s">
        <v>194</v>
      </c>
      <c r="D14" s="234"/>
      <c r="E14" s="234"/>
      <c r="F14" s="199"/>
      <c r="G14" s="199"/>
      <c r="H14" s="200"/>
      <c r="I14" s="202" t="s">
        <v>95</v>
      </c>
      <c r="J14" s="202"/>
      <c r="K14" s="202"/>
      <c r="L14" s="95"/>
      <c r="M14" s="77" t="s">
        <v>94</v>
      </c>
      <c r="N14" s="95"/>
      <c r="O14" s="77" t="s">
        <v>93</v>
      </c>
      <c r="P14" s="95"/>
      <c r="Q14" s="77" t="s">
        <v>92</v>
      </c>
      <c r="R14" s="116" t="str">
        <f>IF((F13+I13)/2&lt;O13,"放電功率不足80%","")</f>
        <v/>
      </c>
    </row>
    <row r="15" spans="1:18">
      <c r="B15" s="227" t="s">
        <v>199</v>
      </c>
      <c r="C15" s="230" t="s">
        <v>192</v>
      </c>
      <c r="D15" s="230"/>
      <c r="E15" s="230"/>
      <c r="F15" s="231"/>
      <c r="G15" s="231"/>
      <c r="H15" s="82" t="s">
        <v>24</v>
      </c>
      <c r="I15" s="83" t="s">
        <v>45</v>
      </c>
      <c r="J15" s="232"/>
      <c r="K15" s="232"/>
      <c r="L15" s="82" t="s">
        <v>26</v>
      </c>
      <c r="M15" s="81"/>
      <c r="N15" s="233" t="s">
        <v>25</v>
      </c>
      <c r="O15" s="233"/>
      <c r="P15" s="233"/>
      <c r="Q15" s="233"/>
      <c r="R15" s="221"/>
    </row>
    <row r="16" spans="1:18">
      <c r="B16" s="228"/>
      <c r="C16" s="234" t="s">
        <v>193</v>
      </c>
      <c r="D16" s="235"/>
      <c r="E16" s="84" t="s">
        <v>86</v>
      </c>
      <c r="F16" s="79"/>
      <c r="G16" s="77" t="s">
        <v>6</v>
      </c>
      <c r="H16" s="84" t="s">
        <v>87</v>
      </c>
      <c r="I16" s="199"/>
      <c r="J16" s="199"/>
      <c r="K16" s="77" t="s">
        <v>6</v>
      </c>
      <c r="L16" s="202" t="s">
        <v>88</v>
      </c>
      <c r="M16" s="202"/>
      <c r="N16" s="202"/>
      <c r="O16" s="198"/>
      <c r="P16" s="198"/>
      <c r="Q16" s="198"/>
      <c r="R16" s="77" t="s">
        <v>6</v>
      </c>
    </row>
    <row r="17" spans="2:18">
      <c r="B17" s="229"/>
      <c r="C17" s="234" t="s">
        <v>194</v>
      </c>
      <c r="D17" s="234"/>
      <c r="E17" s="234"/>
      <c r="F17" s="199"/>
      <c r="G17" s="199"/>
      <c r="H17" s="200"/>
      <c r="I17" s="202" t="s">
        <v>95</v>
      </c>
      <c r="J17" s="202"/>
      <c r="K17" s="202"/>
      <c r="L17" s="95"/>
      <c r="M17" s="77" t="s">
        <v>94</v>
      </c>
      <c r="N17" s="95"/>
      <c r="O17" s="77" t="s">
        <v>93</v>
      </c>
      <c r="P17" s="95"/>
      <c r="Q17" s="77" t="s">
        <v>92</v>
      </c>
      <c r="R17" s="116" t="str">
        <f>IF((F16+I16)/2&lt;O16,"放電功率不足80%","")</f>
        <v/>
      </c>
    </row>
    <row r="18" spans="2:18">
      <c r="B18" s="227" t="s">
        <v>200</v>
      </c>
      <c r="C18" s="230" t="s">
        <v>192</v>
      </c>
      <c r="D18" s="230"/>
      <c r="E18" s="230"/>
      <c r="F18" s="231"/>
      <c r="G18" s="231"/>
      <c r="H18" s="82" t="s">
        <v>24</v>
      </c>
      <c r="I18" s="83" t="s">
        <v>45</v>
      </c>
      <c r="J18" s="232"/>
      <c r="K18" s="232"/>
      <c r="L18" s="82" t="s">
        <v>26</v>
      </c>
      <c r="M18" s="81"/>
      <c r="N18" s="233" t="s">
        <v>25</v>
      </c>
      <c r="O18" s="233"/>
      <c r="P18" s="233"/>
      <c r="Q18" s="233"/>
      <c r="R18" s="221"/>
    </row>
    <row r="19" spans="2:18">
      <c r="B19" s="228"/>
      <c r="C19" s="234" t="s">
        <v>193</v>
      </c>
      <c r="D19" s="235"/>
      <c r="E19" s="84" t="s">
        <v>86</v>
      </c>
      <c r="F19" s="79"/>
      <c r="G19" s="77" t="s">
        <v>6</v>
      </c>
      <c r="H19" s="84" t="s">
        <v>87</v>
      </c>
      <c r="I19" s="199"/>
      <c r="J19" s="199"/>
      <c r="K19" s="77" t="s">
        <v>6</v>
      </c>
      <c r="L19" s="202" t="s">
        <v>88</v>
      </c>
      <c r="M19" s="202"/>
      <c r="N19" s="202"/>
      <c r="O19" s="198"/>
      <c r="P19" s="198"/>
      <c r="Q19" s="198"/>
      <c r="R19" s="77" t="s">
        <v>6</v>
      </c>
    </row>
    <row r="20" spans="2:18">
      <c r="B20" s="229"/>
      <c r="C20" s="234" t="s">
        <v>194</v>
      </c>
      <c r="D20" s="234"/>
      <c r="E20" s="234"/>
      <c r="F20" s="199"/>
      <c r="G20" s="199"/>
      <c r="H20" s="200"/>
      <c r="I20" s="202" t="s">
        <v>95</v>
      </c>
      <c r="J20" s="202"/>
      <c r="K20" s="202"/>
      <c r="L20" s="95"/>
      <c r="M20" s="77" t="s">
        <v>94</v>
      </c>
      <c r="N20" s="95"/>
      <c r="O20" s="77" t="s">
        <v>93</v>
      </c>
      <c r="P20" s="95"/>
      <c r="Q20" s="77" t="s">
        <v>92</v>
      </c>
      <c r="R20" s="116" t="str">
        <f>IF((F19+I19)/2&lt;O19,"放電功率不足80%","")</f>
        <v/>
      </c>
    </row>
    <row r="21" spans="2:18">
      <c r="B21" s="227" t="s">
        <v>201</v>
      </c>
      <c r="C21" s="230" t="s">
        <v>192</v>
      </c>
      <c r="D21" s="230"/>
      <c r="E21" s="230"/>
      <c r="F21" s="231"/>
      <c r="G21" s="231"/>
      <c r="H21" s="82" t="s">
        <v>24</v>
      </c>
      <c r="I21" s="83" t="s">
        <v>45</v>
      </c>
      <c r="J21" s="232"/>
      <c r="K21" s="232"/>
      <c r="L21" s="82" t="s">
        <v>26</v>
      </c>
      <c r="M21" s="81"/>
      <c r="N21" s="233" t="s">
        <v>25</v>
      </c>
      <c r="O21" s="233"/>
      <c r="P21" s="233"/>
      <c r="Q21" s="233"/>
      <c r="R21" s="221"/>
    </row>
    <row r="22" spans="2:18">
      <c r="B22" s="228"/>
      <c r="C22" s="234" t="s">
        <v>193</v>
      </c>
      <c r="D22" s="235"/>
      <c r="E22" s="84" t="s">
        <v>86</v>
      </c>
      <c r="F22" s="79"/>
      <c r="G22" s="77" t="s">
        <v>6</v>
      </c>
      <c r="H22" s="84" t="s">
        <v>87</v>
      </c>
      <c r="I22" s="199"/>
      <c r="J22" s="199"/>
      <c r="K22" s="77" t="s">
        <v>6</v>
      </c>
      <c r="L22" s="202" t="s">
        <v>88</v>
      </c>
      <c r="M22" s="202"/>
      <c r="N22" s="202"/>
      <c r="O22" s="198"/>
      <c r="P22" s="198"/>
      <c r="Q22" s="198"/>
      <c r="R22" s="77" t="s">
        <v>6</v>
      </c>
    </row>
    <row r="23" spans="2:18">
      <c r="B23" s="229"/>
      <c r="C23" s="234" t="s">
        <v>194</v>
      </c>
      <c r="D23" s="234"/>
      <c r="E23" s="234"/>
      <c r="F23" s="199"/>
      <c r="G23" s="199"/>
      <c r="H23" s="200"/>
      <c r="I23" s="202" t="s">
        <v>95</v>
      </c>
      <c r="J23" s="202"/>
      <c r="K23" s="202"/>
      <c r="L23" s="95"/>
      <c r="M23" s="77" t="s">
        <v>94</v>
      </c>
      <c r="N23" s="95"/>
      <c r="O23" s="77" t="s">
        <v>93</v>
      </c>
      <c r="P23" s="95"/>
      <c r="Q23" s="77" t="s">
        <v>92</v>
      </c>
      <c r="R23" s="116" t="str">
        <f>IF((F22+I22)/2&lt;O22,"放電功率不足80%","")</f>
        <v/>
      </c>
    </row>
    <row r="24" spans="2:18">
      <c r="B24" s="227" t="s">
        <v>202</v>
      </c>
      <c r="C24" s="230" t="s">
        <v>192</v>
      </c>
      <c r="D24" s="230"/>
      <c r="E24" s="230"/>
      <c r="F24" s="231"/>
      <c r="G24" s="231"/>
      <c r="H24" s="82" t="s">
        <v>24</v>
      </c>
      <c r="I24" s="83" t="s">
        <v>45</v>
      </c>
      <c r="J24" s="232"/>
      <c r="K24" s="232"/>
      <c r="L24" s="82" t="s">
        <v>26</v>
      </c>
      <c r="M24" s="81"/>
      <c r="N24" s="233" t="s">
        <v>25</v>
      </c>
      <c r="O24" s="233"/>
      <c r="P24" s="233"/>
      <c r="Q24" s="233"/>
      <c r="R24" s="221"/>
    </row>
    <row r="25" spans="2:18">
      <c r="B25" s="228"/>
      <c r="C25" s="234" t="s">
        <v>193</v>
      </c>
      <c r="D25" s="235"/>
      <c r="E25" s="84" t="s">
        <v>86</v>
      </c>
      <c r="F25" s="79"/>
      <c r="G25" s="77" t="s">
        <v>6</v>
      </c>
      <c r="H25" s="84" t="s">
        <v>87</v>
      </c>
      <c r="I25" s="199"/>
      <c r="J25" s="199"/>
      <c r="K25" s="77" t="s">
        <v>6</v>
      </c>
      <c r="L25" s="202" t="s">
        <v>88</v>
      </c>
      <c r="M25" s="202"/>
      <c r="N25" s="202"/>
      <c r="O25" s="198"/>
      <c r="P25" s="198"/>
      <c r="Q25" s="198"/>
      <c r="R25" s="77" t="s">
        <v>6</v>
      </c>
    </row>
    <row r="26" spans="2:18">
      <c r="B26" s="229"/>
      <c r="C26" s="234" t="s">
        <v>194</v>
      </c>
      <c r="D26" s="234"/>
      <c r="E26" s="234"/>
      <c r="F26" s="199"/>
      <c r="G26" s="199"/>
      <c r="H26" s="200"/>
      <c r="I26" s="202" t="s">
        <v>95</v>
      </c>
      <c r="J26" s="202"/>
      <c r="K26" s="202"/>
      <c r="L26" s="95"/>
      <c r="M26" s="77" t="s">
        <v>94</v>
      </c>
      <c r="N26" s="95"/>
      <c r="O26" s="77" t="s">
        <v>93</v>
      </c>
      <c r="P26" s="95"/>
      <c r="Q26" s="77" t="s">
        <v>92</v>
      </c>
      <c r="R26" s="116" t="str">
        <f>IF((F25+I25)/2&lt;O25,"放電功率不足80%","")</f>
        <v/>
      </c>
    </row>
    <row r="27" spans="2:18">
      <c r="B27" s="227" t="s">
        <v>203</v>
      </c>
      <c r="C27" s="230" t="s">
        <v>192</v>
      </c>
      <c r="D27" s="230"/>
      <c r="E27" s="230"/>
      <c r="F27" s="231"/>
      <c r="G27" s="231"/>
      <c r="H27" s="82" t="s">
        <v>24</v>
      </c>
      <c r="I27" s="83" t="s">
        <v>45</v>
      </c>
      <c r="J27" s="232"/>
      <c r="K27" s="232"/>
      <c r="L27" s="82" t="s">
        <v>26</v>
      </c>
      <c r="M27" s="81"/>
      <c r="N27" s="233" t="s">
        <v>25</v>
      </c>
      <c r="O27" s="233"/>
      <c r="P27" s="233"/>
      <c r="Q27" s="233"/>
      <c r="R27" s="221"/>
    </row>
    <row r="28" spans="2:18">
      <c r="B28" s="228"/>
      <c r="C28" s="234" t="s">
        <v>193</v>
      </c>
      <c r="D28" s="235"/>
      <c r="E28" s="84" t="s">
        <v>86</v>
      </c>
      <c r="F28" s="79"/>
      <c r="G28" s="77" t="s">
        <v>6</v>
      </c>
      <c r="H28" s="84" t="s">
        <v>87</v>
      </c>
      <c r="I28" s="199"/>
      <c r="J28" s="199"/>
      <c r="K28" s="77" t="s">
        <v>6</v>
      </c>
      <c r="L28" s="202" t="s">
        <v>88</v>
      </c>
      <c r="M28" s="202"/>
      <c r="N28" s="202"/>
      <c r="O28" s="198"/>
      <c r="P28" s="198"/>
      <c r="Q28" s="198"/>
      <c r="R28" s="77" t="s">
        <v>6</v>
      </c>
    </row>
    <row r="29" spans="2:18">
      <c r="B29" s="229"/>
      <c r="C29" s="234" t="s">
        <v>194</v>
      </c>
      <c r="D29" s="234"/>
      <c r="E29" s="234"/>
      <c r="F29" s="199"/>
      <c r="G29" s="199"/>
      <c r="H29" s="200"/>
      <c r="I29" s="202" t="s">
        <v>95</v>
      </c>
      <c r="J29" s="202"/>
      <c r="K29" s="202"/>
      <c r="L29" s="95"/>
      <c r="M29" s="77" t="s">
        <v>94</v>
      </c>
      <c r="N29" s="95"/>
      <c r="O29" s="77" t="s">
        <v>93</v>
      </c>
      <c r="P29" s="95"/>
      <c r="Q29" s="77" t="s">
        <v>92</v>
      </c>
      <c r="R29" s="116" t="str">
        <f>IF((F28+I28)/2&lt;O28,"放電功率不足80%","")</f>
        <v/>
      </c>
    </row>
    <row r="30" spans="2:18">
      <c r="B30" s="227" t="s">
        <v>204</v>
      </c>
      <c r="C30" s="230" t="s">
        <v>192</v>
      </c>
      <c r="D30" s="230"/>
      <c r="E30" s="230"/>
      <c r="F30" s="231"/>
      <c r="G30" s="231"/>
      <c r="H30" s="82" t="s">
        <v>24</v>
      </c>
      <c r="I30" s="83" t="s">
        <v>45</v>
      </c>
      <c r="J30" s="232"/>
      <c r="K30" s="232"/>
      <c r="L30" s="82" t="s">
        <v>26</v>
      </c>
      <c r="M30" s="81"/>
      <c r="N30" s="233" t="s">
        <v>25</v>
      </c>
      <c r="O30" s="233"/>
      <c r="P30" s="233"/>
      <c r="Q30" s="233"/>
      <c r="R30" s="221"/>
    </row>
    <row r="31" spans="2:18">
      <c r="B31" s="228"/>
      <c r="C31" s="234" t="s">
        <v>193</v>
      </c>
      <c r="D31" s="235"/>
      <c r="E31" s="84" t="s">
        <v>86</v>
      </c>
      <c r="F31" s="79"/>
      <c r="G31" s="77" t="s">
        <v>6</v>
      </c>
      <c r="H31" s="84" t="s">
        <v>87</v>
      </c>
      <c r="I31" s="199"/>
      <c r="J31" s="199"/>
      <c r="K31" s="77" t="s">
        <v>6</v>
      </c>
      <c r="L31" s="202" t="s">
        <v>88</v>
      </c>
      <c r="M31" s="202"/>
      <c r="N31" s="202"/>
      <c r="O31" s="198"/>
      <c r="P31" s="198"/>
      <c r="Q31" s="198"/>
      <c r="R31" s="77" t="s">
        <v>6</v>
      </c>
    </row>
    <row r="32" spans="2:18">
      <c r="B32" s="229"/>
      <c r="C32" s="234" t="s">
        <v>194</v>
      </c>
      <c r="D32" s="234"/>
      <c r="E32" s="234"/>
      <c r="F32" s="199"/>
      <c r="G32" s="199"/>
      <c r="H32" s="200"/>
      <c r="I32" s="202" t="s">
        <v>95</v>
      </c>
      <c r="J32" s="202"/>
      <c r="K32" s="202"/>
      <c r="L32" s="95"/>
      <c r="M32" s="77" t="s">
        <v>94</v>
      </c>
      <c r="N32" s="95"/>
      <c r="O32" s="77" t="s">
        <v>93</v>
      </c>
      <c r="P32" s="95"/>
      <c r="Q32" s="77" t="s">
        <v>92</v>
      </c>
      <c r="R32" s="116" t="str">
        <f>IF((F31+I31)/2&lt;O31,"放電功率不足80%","")</f>
        <v/>
      </c>
    </row>
    <row r="33" spans="14:18">
      <c r="N33" s="27" t="s">
        <v>113</v>
      </c>
      <c r="O33" s="236">
        <f>F3+F6+F9+F12+F15+F18+F21+F24+F27+F30</f>
        <v>0</v>
      </c>
      <c r="P33" s="236"/>
      <c r="Q33" s="236"/>
      <c r="R33" s="7" t="s">
        <v>6</v>
      </c>
    </row>
  </sheetData>
  <sheetProtection algorithmName="SHA-512" hashValue="tx6ZBgfX6Z2epQqcK2Rte3q/m5T9sZNT33wsTVIBQY8P0q1j/0qw2rvPCqqo9DZg+KpVTpZ39VYSPtHd4K10SQ==" saltValue="3cw6NRHP8yclJBm/s36kZw==" spinCount="100000" sheet="1" objects="1" scenarios="1"/>
  <protectedRanges>
    <protectedRange sqref="J3:K3 O4:Q4 O7:Q7 J6:K6 J9:K9 O10:Q10 J12:K12 O13:Q13 J15:K15 O16:Q16 J18:K18 O19:Q19 J21:K21 O22:Q22 J24:K24 O25:Q25 J27:K27 O28:Q28 J30:K30 O31:Q31" name="範圍3"/>
    <protectedRange sqref="F4 F5 I4 L5 N5 P5 F6 F7 I7 F8 L8 N8 P8 F9 F10 I10 F11 L11 N11 P11 F12 F13 I13 F14 L14 N14 P14 F15 F16 I16 F17 L17 N17 P17" name="範圍1"/>
    <protectedRange sqref="F3 F18 F19 I19 F20 L20 N20 P20 F21 F22 I22 F23 L23 N23 P23 F24 F25 I25 F26 L26 N26 P26 F27 F28 I28 F29 L29 N29 P29 F30 F31 I31 F32 L32 N32 P32" name="範圍2"/>
  </protectedRanges>
  <mergeCells count="121">
    <mergeCell ref="O33:Q33"/>
    <mergeCell ref="B3:B5"/>
    <mergeCell ref="N3:R3"/>
    <mergeCell ref="I4:J4"/>
    <mergeCell ref="L4:N4"/>
    <mergeCell ref="O4:Q4"/>
    <mergeCell ref="C3:E3"/>
    <mergeCell ref="C4:D4"/>
    <mergeCell ref="F5:H5"/>
    <mergeCell ref="I5:K5"/>
    <mergeCell ref="F3:G3"/>
    <mergeCell ref="J3:K3"/>
    <mergeCell ref="C5:E5"/>
    <mergeCell ref="B6:B8"/>
    <mergeCell ref="C6:E6"/>
    <mergeCell ref="F6:G6"/>
    <mergeCell ref="J6:K6"/>
    <mergeCell ref="N6:R6"/>
    <mergeCell ref="C7:D7"/>
    <mergeCell ref="I7:J7"/>
    <mergeCell ref="L7:N7"/>
    <mergeCell ref="O7:Q7"/>
    <mergeCell ref="C8:E8"/>
    <mergeCell ref="F8:H8"/>
    <mergeCell ref="I8:K8"/>
    <mergeCell ref="B9:B11"/>
    <mergeCell ref="C9:E9"/>
    <mergeCell ref="F9:G9"/>
    <mergeCell ref="J9:K9"/>
    <mergeCell ref="N9:R9"/>
    <mergeCell ref="C10:D10"/>
    <mergeCell ref="I10:J10"/>
    <mergeCell ref="L10:N10"/>
    <mergeCell ref="O10:Q10"/>
    <mergeCell ref="C11:E11"/>
    <mergeCell ref="F11:H11"/>
    <mergeCell ref="I11:K11"/>
    <mergeCell ref="B12:B14"/>
    <mergeCell ref="C12:E12"/>
    <mergeCell ref="F12:G12"/>
    <mergeCell ref="J12:K12"/>
    <mergeCell ref="N12:R12"/>
    <mergeCell ref="C13:D13"/>
    <mergeCell ref="I13:J13"/>
    <mergeCell ref="L13:N13"/>
    <mergeCell ref="O13:Q13"/>
    <mergeCell ref="C14:E14"/>
    <mergeCell ref="F14:H14"/>
    <mergeCell ref="I14:K14"/>
    <mergeCell ref="B15:B17"/>
    <mergeCell ref="C15:E15"/>
    <mergeCell ref="F15:G15"/>
    <mergeCell ref="J15:K15"/>
    <mergeCell ref="N15:R15"/>
    <mergeCell ref="C16:D16"/>
    <mergeCell ref="I16:J16"/>
    <mergeCell ref="L16:N16"/>
    <mergeCell ref="O16:Q16"/>
    <mergeCell ref="C17:E17"/>
    <mergeCell ref="F17:H17"/>
    <mergeCell ref="I17:K17"/>
    <mergeCell ref="B18:B20"/>
    <mergeCell ref="C18:E18"/>
    <mergeCell ref="F18:G18"/>
    <mergeCell ref="J18:K18"/>
    <mergeCell ref="N18:R18"/>
    <mergeCell ref="C19:D19"/>
    <mergeCell ref="I19:J19"/>
    <mergeCell ref="L19:N19"/>
    <mergeCell ref="O19:Q19"/>
    <mergeCell ref="C20:E20"/>
    <mergeCell ref="F20:H20"/>
    <mergeCell ref="I20:K20"/>
    <mergeCell ref="B21:B23"/>
    <mergeCell ref="C21:E21"/>
    <mergeCell ref="F21:G21"/>
    <mergeCell ref="J21:K21"/>
    <mergeCell ref="N21:R21"/>
    <mergeCell ref="C22:D22"/>
    <mergeCell ref="I22:J22"/>
    <mergeCell ref="L22:N22"/>
    <mergeCell ref="O22:Q22"/>
    <mergeCell ref="C23:E23"/>
    <mergeCell ref="F23:H23"/>
    <mergeCell ref="I23:K23"/>
    <mergeCell ref="B24:B26"/>
    <mergeCell ref="C24:E24"/>
    <mergeCell ref="F24:G24"/>
    <mergeCell ref="J24:K24"/>
    <mergeCell ref="N24:R24"/>
    <mergeCell ref="C25:D25"/>
    <mergeCell ref="I25:J25"/>
    <mergeCell ref="L25:N25"/>
    <mergeCell ref="O25:Q25"/>
    <mergeCell ref="C26:E26"/>
    <mergeCell ref="F26:H26"/>
    <mergeCell ref="I26:K26"/>
    <mergeCell ref="B27:B29"/>
    <mergeCell ref="C27:E27"/>
    <mergeCell ref="F27:G27"/>
    <mergeCell ref="J27:K27"/>
    <mergeCell ref="N27:R27"/>
    <mergeCell ref="C28:D28"/>
    <mergeCell ref="I28:J28"/>
    <mergeCell ref="L28:N28"/>
    <mergeCell ref="O28:Q28"/>
    <mergeCell ref="C29:E29"/>
    <mergeCell ref="F29:H29"/>
    <mergeCell ref="I29:K29"/>
    <mergeCell ref="B30:B32"/>
    <mergeCell ref="C30:E30"/>
    <mergeCell ref="F30:G30"/>
    <mergeCell ref="J30:K30"/>
    <mergeCell ref="N30:R30"/>
    <mergeCell ref="C31:D31"/>
    <mergeCell ref="I31:J31"/>
    <mergeCell ref="L31:N31"/>
    <mergeCell ref="O31:Q31"/>
    <mergeCell ref="C32:E32"/>
    <mergeCell ref="F32:H32"/>
    <mergeCell ref="I32:K32"/>
  </mergeCells>
  <phoneticPr fontId="1" type="noConversion"/>
  <pageMargins left="0.7" right="0.7" top="0.75" bottom="0.75" header="0.3" footer="0.3"/>
  <pageSetup paperSize="9" orientation="landscape" r:id="rId1"/>
  <headerFooter>
    <oddHeader>&amp;C&amp;"微軟正黑體,標準"附件三</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請以下拉選單輸入" xr:uid="{FCE0CEBA-AB9A-4C5F-8BB1-3F191C4730BF}">
          <x14:formula1>
            <xm:f>ref!$O$2:$O$12</xm:f>
          </x14:formula1>
          <xm:sqref>L5 L8 L11 L14 L17 L20 L23 L26 L29 L32</xm:sqref>
        </x14:dataValidation>
        <x14:dataValidation type="list" allowBlank="1" showInputMessage="1" showErrorMessage="1" prompt="請以下拉選單輸入" xr:uid="{C3A4DDFC-FF00-4774-BFF7-9E7E13562492}">
          <x14:formula1>
            <xm:f>ref!$P$2:$P$13</xm:f>
          </x14:formula1>
          <xm:sqref>N5 N8 N11 N14 N17 N20 N23 N26 N29 N32</xm:sqref>
        </x14:dataValidation>
        <x14:dataValidation type="list" allowBlank="1" showInputMessage="1" showErrorMessage="1" prompt="請以下拉選單輸入" xr:uid="{A58779E7-1098-478F-8E8B-066293717714}">
          <x14:formula1>
            <xm:f>ref!$Q$2:$Q$32</xm:f>
          </x14:formula1>
          <xm:sqref>P5 P8 P11 P14 P17 P20 P23 P26 P29 P32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DB26-7FAF-49E2-9D73-614E5553C85B}">
  <dimension ref="A2:Q32"/>
  <sheetViews>
    <sheetView workbookViewId="0">
      <selection activeCell="H9" sqref="H9"/>
    </sheetView>
  </sheetViews>
  <sheetFormatPr defaultRowHeight="15.75"/>
  <cols>
    <col min="3" max="3" width="3.140625" customWidth="1"/>
    <col min="4" max="4" width="10" customWidth="1"/>
    <col min="5" max="5" width="16" style="1" customWidth="1"/>
    <col min="6" max="6" width="4.42578125" customWidth="1"/>
    <col min="7" max="7" width="19.42578125" customWidth="1"/>
  </cols>
  <sheetData>
    <row r="2" spans="1:17">
      <c r="A2" s="237" t="s">
        <v>9</v>
      </c>
      <c r="B2">
        <v>110</v>
      </c>
      <c r="D2" s="237" t="s">
        <v>5</v>
      </c>
      <c r="E2" s="1" t="s">
        <v>2</v>
      </c>
      <c r="G2" t="s">
        <v>59</v>
      </c>
      <c r="H2">
        <v>1250</v>
      </c>
      <c r="J2" s="86" t="s">
        <v>98</v>
      </c>
      <c r="K2" t="s">
        <v>100</v>
      </c>
      <c r="N2" s="238" t="s">
        <v>205</v>
      </c>
      <c r="O2">
        <v>110</v>
      </c>
      <c r="P2">
        <v>1</v>
      </c>
      <c r="Q2">
        <v>1</v>
      </c>
    </row>
    <row r="3" spans="1:17">
      <c r="A3" s="237"/>
      <c r="B3">
        <v>111</v>
      </c>
      <c r="D3" s="237"/>
      <c r="E3" s="1" t="s">
        <v>3</v>
      </c>
      <c r="G3" t="s">
        <v>60</v>
      </c>
      <c r="H3">
        <v>3750</v>
      </c>
      <c r="J3" t="s">
        <v>99</v>
      </c>
      <c r="K3" t="s">
        <v>101</v>
      </c>
      <c r="N3" s="238"/>
      <c r="O3">
        <v>111</v>
      </c>
      <c r="P3">
        <v>2</v>
      </c>
      <c r="Q3">
        <v>2</v>
      </c>
    </row>
    <row r="4" spans="1:17">
      <c r="A4" s="237"/>
      <c r="B4">
        <v>112</v>
      </c>
      <c r="D4" s="237"/>
      <c r="E4" s="1" t="s">
        <v>4</v>
      </c>
      <c r="G4" t="s">
        <v>61</v>
      </c>
      <c r="H4">
        <v>1750</v>
      </c>
      <c r="K4" t="s">
        <v>102</v>
      </c>
      <c r="N4" s="238"/>
      <c r="O4">
        <v>112</v>
      </c>
      <c r="P4">
        <v>3</v>
      </c>
      <c r="Q4">
        <v>3</v>
      </c>
    </row>
    <row r="5" spans="1:17">
      <c r="A5" s="237"/>
      <c r="B5">
        <v>113</v>
      </c>
      <c r="G5" t="s">
        <v>62</v>
      </c>
      <c r="H5">
        <v>2500</v>
      </c>
      <c r="N5" s="238"/>
      <c r="O5">
        <v>113</v>
      </c>
      <c r="P5">
        <v>4</v>
      </c>
      <c r="Q5">
        <v>4</v>
      </c>
    </row>
    <row r="6" spans="1:17">
      <c r="A6" s="237"/>
      <c r="B6">
        <v>114</v>
      </c>
      <c r="D6" s="237" t="s">
        <v>7</v>
      </c>
      <c r="E6" s="3" t="s">
        <v>10</v>
      </c>
      <c r="G6" t="s">
        <v>63</v>
      </c>
      <c r="H6">
        <v>3900</v>
      </c>
      <c r="N6" s="238"/>
      <c r="O6">
        <v>114</v>
      </c>
      <c r="P6">
        <v>5</v>
      </c>
      <c r="Q6">
        <v>5</v>
      </c>
    </row>
    <row r="7" spans="1:17">
      <c r="A7" s="237"/>
      <c r="B7">
        <v>115</v>
      </c>
      <c r="D7" s="237"/>
      <c r="E7" s="3" t="s">
        <v>11</v>
      </c>
      <c r="G7" t="s">
        <v>64</v>
      </c>
      <c r="H7">
        <v>6600</v>
      </c>
      <c r="N7" s="238"/>
      <c r="O7">
        <v>115</v>
      </c>
      <c r="P7">
        <v>6</v>
      </c>
      <c r="Q7">
        <v>6</v>
      </c>
    </row>
    <row r="8" spans="1:17">
      <c r="A8" s="237"/>
      <c r="B8">
        <v>116</v>
      </c>
      <c r="D8" s="237"/>
      <c r="E8" s="4" t="s">
        <v>43</v>
      </c>
      <c r="G8" t="s">
        <v>65</v>
      </c>
      <c r="H8">
        <v>5300</v>
      </c>
      <c r="N8" s="238"/>
      <c r="O8">
        <v>116</v>
      </c>
      <c r="P8">
        <v>7</v>
      </c>
      <c r="Q8">
        <v>7</v>
      </c>
    </row>
    <row r="9" spans="1:17">
      <c r="A9" s="237"/>
      <c r="B9">
        <v>117</v>
      </c>
      <c r="D9" s="237"/>
      <c r="E9" s="4" t="s">
        <v>37</v>
      </c>
      <c r="G9" t="s">
        <v>66</v>
      </c>
      <c r="H9">
        <v>7200</v>
      </c>
      <c r="N9" s="238"/>
      <c r="O9">
        <v>117</v>
      </c>
      <c r="P9">
        <v>8</v>
      </c>
      <c r="Q9">
        <v>8</v>
      </c>
    </row>
    <row r="10" spans="1:17">
      <c r="A10" s="237"/>
      <c r="B10">
        <v>118</v>
      </c>
      <c r="G10" t="s">
        <v>67</v>
      </c>
      <c r="H10">
        <v>6400</v>
      </c>
      <c r="N10" s="238"/>
      <c r="O10">
        <v>118</v>
      </c>
      <c r="P10">
        <v>9</v>
      </c>
      <c r="Q10">
        <v>9</v>
      </c>
    </row>
    <row r="11" spans="1:17">
      <c r="A11" s="237"/>
      <c r="B11">
        <v>119</v>
      </c>
      <c r="D11" s="237" t="s">
        <v>8</v>
      </c>
      <c r="E11" s="1" t="s">
        <v>36</v>
      </c>
      <c r="N11" s="238"/>
      <c r="O11">
        <v>119</v>
      </c>
      <c r="P11">
        <v>10</v>
      </c>
      <c r="Q11">
        <v>10</v>
      </c>
    </row>
    <row r="12" spans="1:17">
      <c r="A12" s="237"/>
      <c r="B12">
        <v>120</v>
      </c>
      <c r="D12" s="237"/>
      <c r="E12" s="1" t="s">
        <v>37</v>
      </c>
      <c r="N12" s="238"/>
      <c r="O12">
        <v>120</v>
      </c>
      <c r="P12">
        <v>11</v>
      </c>
      <c r="Q12">
        <v>11</v>
      </c>
    </row>
    <row r="13" spans="1:17">
      <c r="A13" s="237"/>
      <c r="B13">
        <v>121</v>
      </c>
      <c r="N13" s="238"/>
      <c r="P13">
        <v>12</v>
      </c>
      <c r="Q13">
        <v>12</v>
      </c>
    </row>
    <row r="14" spans="1:17">
      <c r="A14" s="237"/>
      <c r="B14">
        <v>122</v>
      </c>
      <c r="N14" s="238"/>
      <c r="Q14">
        <v>13</v>
      </c>
    </row>
    <row r="15" spans="1:17">
      <c r="A15" s="237"/>
      <c r="B15">
        <v>123</v>
      </c>
      <c r="N15" s="238"/>
      <c r="Q15">
        <v>14</v>
      </c>
    </row>
    <row r="16" spans="1:17">
      <c r="A16" s="237"/>
      <c r="B16">
        <v>124</v>
      </c>
      <c r="Q16">
        <v>15</v>
      </c>
    </row>
    <row r="17" spans="17:17">
      <c r="Q17">
        <v>16</v>
      </c>
    </row>
    <row r="18" spans="17:17">
      <c r="Q18">
        <v>17</v>
      </c>
    </row>
    <row r="19" spans="17:17">
      <c r="Q19">
        <v>18</v>
      </c>
    </row>
    <row r="20" spans="17:17">
      <c r="Q20">
        <v>19</v>
      </c>
    </row>
    <row r="21" spans="17:17">
      <c r="Q21">
        <v>20</v>
      </c>
    </row>
    <row r="22" spans="17:17">
      <c r="Q22">
        <v>21</v>
      </c>
    </row>
    <row r="23" spans="17:17">
      <c r="Q23">
        <v>22</v>
      </c>
    </row>
    <row r="24" spans="17:17">
      <c r="Q24">
        <v>23</v>
      </c>
    </row>
    <row r="25" spans="17:17">
      <c r="Q25">
        <v>24</v>
      </c>
    </row>
    <row r="26" spans="17:17">
      <c r="Q26">
        <v>25</v>
      </c>
    </row>
    <row r="27" spans="17:17">
      <c r="Q27">
        <v>26</v>
      </c>
    </row>
    <row r="28" spans="17:17">
      <c r="Q28">
        <v>27</v>
      </c>
    </row>
    <row r="29" spans="17:17">
      <c r="Q29">
        <v>28</v>
      </c>
    </row>
    <row r="30" spans="17:17">
      <c r="Q30">
        <v>29</v>
      </c>
    </row>
    <row r="31" spans="17:17">
      <c r="Q31">
        <v>30</v>
      </c>
    </row>
    <row r="32" spans="17:17">
      <c r="Q32">
        <v>31</v>
      </c>
    </row>
  </sheetData>
  <mergeCells count="5">
    <mergeCell ref="D2:D4"/>
    <mergeCell ref="A2:A16"/>
    <mergeCell ref="D6:D9"/>
    <mergeCell ref="D11:D12"/>
    <mergeCell ref="N2:N15"/>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4769-9F3E-4EBB-B290-D8A8053F9776}">
  <dimension ref="A1:S19"/>
  <sheetViews>
    <sheetView view="pageLayout" zoomScale="115" zoomScaleNormal="130" zoomScalePageLayoutView="115" workbookViewId="0">
      <selection activeCell="N4" sqref="N4"/>
    </sheetView>
  </sheetViews>
  <sheetFormatPr defaultRowHeight="15.75"/>
  <cols>
    <col min="1" max="1" width="1.42578125" style="2" customWidth="1"/>
    <col min="2" max="3" width="5" style="1" customWidth="1"/>
    <col min="4" max="4" width="4.7109375" style="1" customWidth="1"/>
    <col min="5" max="5" width="13" style="1" customWidth="1"/>
    <col min="6" max="6" width="11.28515625" style="2" customWidth="1"/>
    <col min="7" max="7" width="3" style="2" customWidth="1"/>
    <col min="8" max="8" width="11.5703125" style="2" customWidth="1"/>
    <col min="9" max="9" width="11.7109375" style="2" customWidth="1"/>
    <col min="10" max="10" width="3.140625" style="2" customWidth="1"/>
    <col min="11" max="11" width="6.7109375" style="2" customWidth="1"/>
    <col min="12" max="12" width="11.5703125" style="2" customWidth="1"/>
    <col min="13" max="13" width="3" style="2" customWidth="1"/>
    <col min="14" max="14" width="12.5703125" style="2" customWidth="1"/>
    <col min="15" max="15" width="3" style="2" customWidth="1"/>
    <col min="16" max="16" width="12" style="2" customWidth="1"/>
    <col min="17" max="18" width="12" style="2" bestFit="1" customWidth="1"/>
    <col min="19" max="16384" width="9.140625" style="2"/>
  </cols>
  <sheetData>
    <row r="1" spans="1:19" ht="6.75" customHeight="1" thickBot="1">
      <c r="A1" s="7"/>
      <c r="B1" s="8"/>
      <c r="C1" s="8"/>
      <c r="D1" s="8"/>
      <c r="E1" s="8"/>
      <c r="F1" s="7"/>
      <c r="G1" s="7"/>
      <c r="H1" s="7"/>
      <c r="I1" s="7"/>
      <c r="J1" s="7"/>
      <c r="K1" s="7"/>
      <c r="L1" s="7"/>
      <c r="M1" s="7"/>
      <c r="N1" s="7"/>
      <c r="O1" s="7"/>
      <c r="P1" s="7"/>
      <c r="Q1" s="7"/>
      <c r="R1" s="7"/>
    </row>
    <row r="2" spans="1:19">
      <c r="A2" s="7"/>
      <c r="B2" s="239" t="s">
        <v>1</v>
      </c>
      <c r="C2" s="240"/>
      <c r="D2" s="240"/>
      <c r="E2" s="240"/>
      <c r="F2" s="240"/>
      <c r="G2" s="240"/>
      <c r="H2" s="240"/>
      <c r="I2" s="240"/>
      <c r="J2" s="240"/>
      <c r="K2" s="240"/>
      <c r="L2" s="240"/>
      <c r="M2" s="240"/>
      <c r="N2" s="240"/>
      <c r="O2" s="240"/>
      <c r="P2" s="240" t="s">
        <v>34</v>
      </c>
      <c r="Q2" s="240"/>
      <c r="R2" s="241"/>
      <c r="S2" s="5"/>
    </row>
    <row r="3" spans="1:19" ht="27">
      <c r="A3" s="7"/>
      <c r="B3" s="52" t="s">
        <v>12</v>
      </c>
      <c r="C3" s="53" t="s">
        <v>13</v>
      </c>
      <c r="D3" s="53" t="s">
        <v>14</v>
      </c>
      <c r="E3" s="54" t="s">
        <v>15</v>
      </c>
      <c r="F3" s="130" t="s">
        <v>32</v>
      </c>
      <c r="G3" s="130"/>
      <c r="H3" s="72" t="s">
        <v>30</v>
      </c>
      <c r="I3" s="130" t="s">
        <v>31</v>
      </c>
      <c r="J3" s="130"/>
      <c r="K3" s="53" t="s">
        <v>42</v>
      </c>
      <c r="L3" s="130" t="s">
        <v>33</v>
      </c>
      <c r="M3" s="130"/>
      <c r="N3" s="130" t="s">
        <v>38</v>
      </c>
      <c r="O3" s="130"/>
      <c r="P3" s="54" t="s">
        <v>19</v>
      </c>
      <c r="Q3" s="54" t="s">
        <v>20</v>
      </c>
      <c r="R3" s="55" t="s">
        <v>21</v>
      </c>
      <c r="S3" s="5"/>
    </row>
    <row r="4" spans="1:19">
      <c r="A4" s="7"/>
      <c r="B4" s="11"/>
      <c r="C4" s="12"/>
      <c r="D4" s="13" t="str">
        <f>IFERROR(B4+LEFT(C4,1)-1,"")</f>
        <v/>
      </c>
      <c r="E4" s="14"/>
      <c r="F4" s="15"/>
      <c r="G4" s="13" t="s">
        <v>6</v>
      </c>
      <c r="H4" s="12"/>
      <c r="I4" s="15"/>
      <c r="J4" s="13" t="s">
        <v>6</v>
      </c>
      <c r="K4" s="12"/>
      <c r="L4" s="15"/>
      <c r="M4" s="13" t="s">
        <v>6</v>
      </c>
      <c r="N4" s="16" t="str">
        <f>IFERROR((IF(I4&gt;0,I4,F4))*(1-IF(LEFT(C4,1)*1=3,0.2,IF(LEFT(C4,1)*1=4,0.1,0)))-L4,"")</f>
        <v/>
      </c>
      <c r="O4" s="13" t="s">
        <v>6</v>
      </c>
      <c r="P4" s="17">
        <f>IF($I4&gt;0,$I4,$F4)*0.8-$L4</f>
        <v>0</v>
      </c>
      <c r="Q4" s="17">
        <f>IF($I4&gt;0,$I4,$F4)*0.9-$L4</f>
        <v>0</v>
      </c>
      <c r="R4" s="18">
        <f>IF($I4&gt;0,$I4,$F4)*1-$L4</f>
        <v>0</v>
      </c>
      <c r="S4" s="5"/>
    </row>
    <row r="5" spans="1:19">
      <c r="A5" s="7"/>
      <c r="B5" s="11"/>
      <c r="C5" s="12"/>
      <c r="D5" s="13" t="str">
        <f t="shared" ref="D5:D13" si="0">IFERROR(B5+LEFT(C5,1)-1,"")</f>
        <v/>
      </c>
      <c r="E5" s="14"/>
      <c r="F5" s="15"/>
      <c r="G5" s="13" t="s">
        <v>6</v>
      </c>
      <c r="H5" s="12"/>
      <c r="I5" s="15"/>
      <c r="J5" s="13" t="s">
        <v>6</v>
      </c>
      <c r="K5" s="12"/>
      <c r="L5" s="15"/>
      <c r="M5" s="13" t="s">
        <v>6</v>
      </c>
      <c r="N5" s="16" t="str">
        <f t="shared" ref="N5:N13" si="1">IFERROR((IF(I5&gt;0,I5,F5))*(1-IF(LEFT(C5,1)*1=3,0.2,IF(LEFT(C5,1)*1=4,0.1,0)))-L5,"")</f>
        <v/>
      </c>
      <c r="O5" s="13" t="s">
        <v>6</v>
      </c>
      <c r="P5" s="17">
        <f t="shared" ref="P5:P13" si="2">IF($I5&gt;0,$I5,$F5)*0.8-$L5</f>
        <v>0</v>
      </c>
      <c r="Q5" s="17">
        <f t="shared" ref="Q5:Q13" si="3">IF($I5&gt;0,$I5,$F5)*0.9-$L5</f>
        <v>0</v>
      </c>
      <c r="R5" s="18">
        <f t="shared" ref="R5:R13" si="4">IF($I5&gt;0,$I5,$F5)*1-$L5</f>
        <v>0</v>
      </c>
      <c r="S5" s="5"/>
    </row>
    <row r="6" spans="1:19">
      <c r="A6" s="7"/>
      <c r="B6" s="11"/>
      <c r="C6" s="12"/>
      <c r="D6" s="13" t="str">
        <f t="shared" si="0"/>
        <v/>
      </c>
      <c r="E6" s="14"/>
      <c r="F6" s="15"/>
      <c r="G6" s="13" t="s">
        <v>6</v>
      </c>
      <c r="H6" s="12"/>
      <c r="I6" s="15"/>
      <c r="J6" s="13" t="s">
        <v>6</v>
      </c>
      <c r="K6" s="12"/>
      <c r="L6" s="15"/>
      <c r="M6" s="13" t="s">
        <v>6</v>
      </c>
      <c r="N6" s="16" t="str">
        <f t="shared" si="1"/>
        <v/>
      </c>
      <c r="O6" s="13" t="s">
        <v>6</v>
      </c>
      <c r="P6" s="17">
        <f t="shared" si="2"/>
        <v>0</v>
      </c>
      <c r="Q6" s="17">
        <f t="shared" si="3"/>
        <v>0</v>
      </c>
      <c r="R6" s="18">
        <f t="shared" si="4"/>
        <v>0</v>
      </c>
      <c r="S6" s="5"/>
    </row>
    <row r="7" spans="1:19">
      <c r="A7" s="7"/>
      <c r="B7" s="11"/>
      <c r="C7" s="12"/>
      <c r="D7" s="13" t="str">
        <f t="shared" si="0"/>
        <v/>
      </c>
      <c r="E7" s="14"/>
      <c r="F7" s="15"/>
      <c r="G7" s="13" t="s">
        <v>6</v>
      </c>
      <c r="H7" s="12"/>
      <c r="I7" s="15"/>
      <c r="J7" s="13" t="s">
        <v>6</v>
      </c>
      <c r="K7" s="12"/>
      <c r="L7" s="15"/>
      <c r="M7" s="13" t="s">
        <v>6</v>
      </c>
      <c r="N7" s="16" t="str">
        <f t="shared" si="1"/>
        <v/>
      </c>
      <c r="O7" s="13" t="s">
        <v>6</v>
      </c>
      <c r="P7" s="17">
        <f t="shared" si="2"/>
        <v>0</v>
      </c>
      <c r="Q7" s="17">
        <f t="shared" si="3"/>
        <v>0</v>
      </c>
      <c r="R7" s="18">
        <f t="shared" si="4"/>
        <v>0</v>
      </c>
      <c r="S7" s="5"/>
    </row>
    <row r="8" spans="1:19">
      <c r="A8" s="7"/>
      <c r="B8" s="11"/>
      <c r="C8" s="12"/>
      <c r="D8" s="13" t="str">
        <f t="shared" si="0"/>
        <v/>
      </c>
      <c r="E8" s="14"/>
      <c r="F8" s="15"/>
      <c r="G8" s="13" t="s">
        <v>6</v>
      </c>
      <c r="H8" s="12"/>
      <c r="I8" s="15"/>
      <c r="J8" s="13" t="s">
        <v>6</v>
      </c>
      <c r="K8" s="12"/>
      <c r="L8" s="15"/>
      <c r="M8" s="13" t="s">
        <v>6</v>
      </c>
      <c r="N8" s="16" t="str">
        <f t="shared" si="1"/>
        <v/>
      </c>
      <c r="O8" s="13" t="s">
        <v>6</v>
      </c>
      <c r="P8" s="17">
        <f t="shared" si="2"/>
        <v>0</v>
      </c>
      <c r="Q8" s="17">
        <f t="shared" si="3"/>
        <v>0</v>
      </c>
      <c r="R8" s="18">
        <f t="shared" si="4"/>
        <v>0</v>
      </c>
      <c r="S8" s="5"/>
    </row>
    <row r="9" spans="1:19">
      <c r="A9" s="7"/>
      <c r="B9" s="11"/>
      <c r="C9" s="12"/>
      <c r="D9" s="13" t="str">
        <f t="shared" si="0"/>
        <v/>
      </c>
      <c r="E9" s="14"/>
      <c r="F9" s="15"/>
      <c r="G9" s="13" t="s">
        <v>6</v>
      </c>
      <c r="H9" s="12"/>
      <c r="I9" s="15"/>
      <c r="J9" s="13" t="s">
        <v>6</v>
      </c>
      <c r="K9" s="12"/>
      <c r="L9" s="15"/>
      <c r="M9" s="13" t="s">
        <v>6</v>
      </c>
      <c r="N9" s="16" t="str">
        <f t="shared" si="1"/>
        <v/>
      </c>
      <c r="O9" s="13" t="s">
        <v>6</v>
      </c>
      <c r="P9" s="17">
        <f t="shared" si="2"/>
        <v>0</v>
      </c>
      <c r="Q9" s="17">
        <f t="shared" si="3"/>
        <v>0</v>
      </c>
      <c r="R9" s="18">
        <f t="shared" si="4"/>
        <v>0</v>
      </c>
      <c r="S9" s="5"/>
    </row>
    <row r="10" spans="1:19">
      <c r="A10" s="7"/>
      <c r="B10" s="11"/>
      <c r="C10" s="12"/>
      <c r="D10" s="13" t="str">
        <f t="shared" si="0"/>
        <v/>
      </c>
      <c r="E10" s="14"/>
      <c r="F10" s="15"/>
      <c r="G10" s="13" t="s">
        <v>6</v>
      </c>
      <c r="H10" s="12"/>
      <c r="I10" s="15"/>
      <c r="J10" s="13" t="s">
        <v>6</v>
      </c>
      <c r="K10" s="12"/>
      <c r="L10" s="15"/>
      <c r="M10" s="13" t="s">
        <v>6</v>
      </c>
      <c r="N10" s="16" t="str">
        <f t="shared" si="1"/>
        <v/>
      </c>
      <c r="O10" s="13" t="s">
        <v>6</v>
      </c>
      <c r="P10" s="17">
        <f t="shared" si="2"/>
        <v>0</v>
      </c>
      <c r="Q10" s="17">
        <f t="shared" si="3"/>
        <v>0</v>
      </c>
      <c r="R10" s="18">
        <f t="shared" si="4"/>
        <v>0</v>
      </c>
      <c r="S10" s="5"/>
    </row>
    <row r="11" spans="1:19">
      <c r="A11" s="7"/>
      <c r="B11" s="11"/>
      <c r="C11" s="12"/>
      <c r="D11" s="13" t="str">
        <f t="shared" si="0"/>
        <v/>
      </c>
      <c r="E11" s="14"/>
      <c r="F11" s="15"/>
      <c r="G11" s="13" t="s">
        <v>6</v>
      </c>
      <c r="H11" s="12"/>
      <c r="I11" s="15"/>
      <c r="J11" s="13" t="s">
        <v>6</v>
      </c>
      <c r="K11" s="12"/>
      <c r="L11" s="15"/>
      <c r="M11" s="13" t="s">
        <v>6</v>
      </c>
      <c r="N11" s="16" t="str">
        <f t="shared" si="1"/>
        <v/>
      </c>
      <c r="O11" s="13" t="s">
        <v>6</v>
      </c>
      <c r="P11" s="17">
        <f t="shared" si="2"/>
        <v>0</v>
      </c>
      <c r="Q11" s="17">
        <f t="shared" si="3"/>
        <v>0</v>
      </c>
      <c r="R11" s="18">
        <f t="shared" si="4"/>
        <v>0</v>
      </c>
      <c r="S11" s="5"/>
    </row>
    <row r="12" spans="1:19">
      <c r="A12" s="7"/>
      <c r="B12" s="11"/>
      <c r="C12" s="12"/>
      <c r="D12" s="13" t="str">
        <f t="shared" si="0"/>
        <v/>
      </c>
      <c r="E12" s="14"/>
      <c r="F12" s="15"/>
      <c r="G12" s="13" t="s">
        <v>6</v>
      </c>
      <c r="H12" s="12"/>
      <c r="I12" s="15"/>
      <c r="J12" s="13" t="s">
        <v>6</v>
      </c>
      <c r="K12" s="12"/>
      <c r="L12" s="15"/>
      <c r="M12" s="13" t="s">
        <v>6</v>
      </c>
      <c r="N12" s="16" t="str">
        <f t="shared" si="1"/>
        <v/>
      </c>
      <c r="O12" s="13" t="s">
        <v>6</v>
      </c>
      <c r="P12" s="17">
        <f t="shared" si="2"/>
        <v>0</v>
      </c>
      <c r="Q12" s="17">
        <f t="shared" si="3"/>
        <v>0</v>
      </c>
      <c r="R12" s="18">
        <f t="shared" si="4"/>
        <v>0</v>
      </c>
      <c r="S12" s="5"/>
    </row>
    <row r="13" spans="1:19" ht="16.5" thickBot="1">
      <c r="A13" s="7"/>
      <c r="B13" s="19"/>
      <c r="C13" s="20"/>
      <c r="D13" s="21" t="str">
        <f t="shared" si="0"/>
        <v/>
      </c>
      <c r="E13" s="22"/>
      <c r="F13" s="23"/>
      <c r="G13" s="21" t="s">
        <v>6</v>
      </c>
      <c r="H13" s="20"/>
      <c r="I13" s="23"/>
      <c r="J13" s="21" t="s">
        <v>6</v>
      </c>
      <c r="K13" s="20"/>
      <c r="L13" s="23"/>
      <c r="M13" s="21" t="s">
        <v>24</v>
      </c>
      <c r="N13" s="24" t="str">
        <f t="shared" si="1"/>
        <v/>
      </c>
      <c r="O13" s="21" t="s">
        <v>6</v>
      </c>
      <c r="P13" s="25">
        <f t="shared" si="2"/>
        <v>0</v>
      </c>
      <c r="Q13" s="25">
        <f t="shared" si="3"/>
        <v>0</v>
      </c>
      <c r="R13" s="26">
        <f t="shared" si="4"/>
        <v>0</v>
      </c>
      <c r="S13" s="5"/>
    </row>
    <row r="14" spans="1:19" ht="14.25" customHeight="1" thickBot="1">
      <c r="A14" s="7"/>
      <c r="B14" s="27"/>
      <c r="C14" s="27"/>
      <c r="D14" s="27"/>
      <c r="E14" s="27"/>
      <c r="F14" s="27"/>
      <c r="G14" s="27"/>
      <c r="H14" s="27"/>
      <c r="I14" s="27"/>
      <c r="J14" s="27"/>
      <c r="K14" s="27"/>
      <c r="L14" s="192"/>
      <c r="M14" s="192"/>
      <c r="N14" s="28"/>
      <c r="O14" s="27"/>
      <c r="P14" s="37"/>
      <c r="Q14" s="37"/>
      <c r="R14" s="37"/>
      <c r="S14" s="5"/>
    </row>
    <row r="15" spans="1:19" ht="15.75" customHeight="1">
      <c r="A15" s="7"/>
      <c r="B15" s="56"/>
      <c r="C15" s="147" t="s">
        <v>44</v>
      </c>
      <c r="D15" s="147"/>
      <c r="E15" s="69" t="str">
        <f>IFERROR(SMALL(D4:D13,1)&amp;"年","")</f>
        <v/>
      </c>
      <c r="F15" s="161" t="str">
        <f>IF(E15="","",SUMIF(D3:O13,LEFT(E15,3),N3:N13))</f>
        <v/>
      </c>
      <c r="G15" s="162"/>
      <c r="H15" s="62" t="str">
        <f>IF(F15&lt;&gt;"","瓩","")</f>
        <v/>
      </c>
      <c r="I15" s="60" t="str">
        <f>IFERROR((SMALL(D4:D13,1)+1)&amp;"年","")</f>
        <v/>
      </c>
      <c r="J15" s="161" t="str">
        <f>IF(I15="","",SUMIF(D3:O13,LEFT(I15,3),N3:N13)+F15)</f>
        <v/>
      </c>
      <c r="K15" s="162"/>
      <c r="L15" s="162"/>
      <c r="M15" s="62" t="str">
        <f>IF(J15&lt;&gt;"","瓩","")</f>
        <v/>
      </c>
      <c r="N15" s="60" t="str">
        <f>IFERROR((SMALL(D4:D13,1)+2)&amp;"年","")</f>
        <v/>
      </c>
      <c r="O15" s="161" t="str">
        <f>IF(N15="","",SUMIF(D3:O13,LEFT(N15,3),N3:N13)+J15)</f>
        <v/>
      </c>
      <c r="P15" s="162"/>
      <c r="Q15" s="162"/>
      <c r="R15" s="61" t="str">
        <f>IF(O15&lt;&gt;"","瓩","")</f>
        <v/>
      </c>
      <c r="S15" s="5"/>
    </row>
    <row r="16" spans="1:19" ht="16.5" thickBot="1">
      <c r="A16" s="7"/>
      <c r="B16" s="57"/>
      <c r="C16" s="148"/>
      <c r="D16" s="148"/>
      <c r="E16" s="70" t="str">
        <f>IFERROR((SMALL(D4:D13,1)+3)&amp;"年","")</f>
        <v/>
      </c>
      <c r="F16" s="163" t="str">
        <f>IF(E16="","",SUMIF(D3:O13,LEFT(E16,3),N3:N13)+O15)</f>
        <v/>
      </c>
      <c r="G16" s="164"/>
      <c r="H16" s="63" t="str">
        <f>IF(F16&lt;&gt;"","瓩","")</f>
        <v/>
      </c>
      <c r="I16" s="58" t="str">
        <f>IFERROR((SMALL(D4:D13,1)+4)&amp;"年","")</f>
        <v/>
      </c>
      <c r="J16" s="163" t="str">
        <f>IF(I16="","",SUMIF(D3:O13,LEFT(I16,3),N3:N13)+F16)</f>
        <v/>
      </c>
      <c r="K16" s="164"/>
      <c r="L16" s="164"/>
      <c r="M16" s="63" t="str">
        <f>IF(J16&lt;&gt;"","瓩","")</f>
        <v/>
      </c>
      <c r="N16" s="58" t="str">
        <f>IFERROR((SMALL(D4:D13,1)+5)&amp;"年","")</f>
        <v/>
      </c>
      <c r="O16" s="163" t="str">
        <f>IF(N16="","",SUMIF(D3:O13,LEFT(N16,3),N3:N13)+J16)</f>
        <v/>
      </c>
      <c r="P16" s="164"/>
      <c r="Q16" s="164"/>
      <c r="R16" s="59" t="str">
        <f>IF(O16&lt;&gt;"","瓩","")</f>
        <v/>
      </c>
      <c r="S16" s="5"/>
    </row>
    <row r="17" spans="1:19" ht="14.25" customHeight="1">
      <c r="A17" s="7"/>
      <c r="B17" s="8"/>
      <c r="C17" s="8"/>
      <c r="D17" s="8"/>
      <c r="E17" s="8"/>
      <c r="F17" s="7"/>
      <c r="G17" s="7"/>
      <c r="H17" s="7"/>
      <c r="I17" s="7"/>
      <c r="J17" s="7"/>
      <c r="K17" s="7"/>
      <c r="L17" s="27"/>
      <c r="M17" s="7"/>
      <c r="N17" s="39"/>
      <c r="O17" s="7"/>
      <c r="P17" s="40"/>
      <c r="Q17" s="40"/>
      <c r="R17" s="40"/>
      <c r="S17" s="5"/>
    </row>
    <row r="18" spans="1:19">
      <c r="A18" s="99"/>
      <c r="D18" s="99"/>
      <c r="E18" s="99"/>
      <c r="F18" s="99"/>
      <c r="G18" s="99"/>
      <c r="H18" s="99"/>
      <c r="I18" s="99"/>
      <c r="J18" s="99"/>
      <c r="K18" s="99"/>
      <c r="L18" s="99"/>
      <c r="M18" s="99"/>
      <c r="N18" s="99"/>
      <c r="O18" s="99"/>
      <c r="P18" s="99"/>
      <c r="Q18" s="99"/>
      <c r="R18" s="99"/>
    </row>
    <row r="19" spans="1:19">
      <c r="A19" s="99"/>
      <c r="D19" s="99"/>
      <c r="E19" s="99"/>
      <c r="F19" s="99"/>
      <c r="G19" s="99"/>
      <c r="H19" s="99"/>
      <c r="I19" s="99"/>
      <c r="J19" s="99"/>
      <c r="K19" s="99"/>
      <c r="L19" s="99"/>
      <c r="M19" s="99"/>
      <c r="N19" s="99"/>
      <c r="O19" s="99"/>
      <c r="P19" s="99"/>
      <c r="Q19" s="99"/>
      <c r="R19" s="99"/>
    </row>
  </sheetData>
  <protectedRanges>
    <protectedRange sqref="H4:I13 K4:L13 B4:C13 E4:F13" name="範圍1"/>
  </protectedRanges>
  <mergeCells count="14">
    <mergeCell ref="L14:M14"/>
    <mergeCell ref="C15:D16"/>
    <mergeCell ref="F15:G15"/>
    <mergeCell ref="J15:L15"/>
    <mergeCell ref="O15:Q15"/>
    <mergeCell ref="F16:G16"/>
    <mergeCell ref="J16:L16"/>
    <mergeCell ref="O16:Q16"/>
    <mergeCell ref="B2:O2"/>
    <mergeCell ref="P2:R2"/>
    <mergeCell ref="F3:G3"/>
    <mergeCell ref="I3:J3"/>
    <mergeCell ref="L3:M3"/>
    <mergeCell ref="N3:O3"/>
  </mergeCells>
  <phoneticPr fontId="1" type="noConversion"/>
  <dataValidations count="5">
    <dataValidation allowBlank="1" showInputMessage="1" showErrorMessage="1" prompt="毋須填寫" sqref="N4:N13" xr:uid="{AB507CA1-0F3D-4BBD-976B-BD5E80309F5E}"/>
    <dataValidation allowBlank="1" showInputMessage="1" showErrorMessage="1" prompt="如果無更正且無異動，則毋須填寫。_x000a_如果有更正或異動，則請輸入更正異動後的總容量。" sqref="I4:I13" xr:uid="{BFD1B9C9-304A-48F2-A33A-BCF748A7A71A}"/>
    <dataValidation allowBlank="1" showInputMessage="1" showErrorMessage="1" prompt="請輸入「可抵減容量」" sqref="L4:L13" xr:uid="{EDF8FE17-D808-4802-A260-7AA1A798DD17}"/>
    <dataValidation type="textLength" operator="equal" allowBlank="1" showInputMessage="1" showErrorMessage="1" prompt="請輸入11碼的電號_x000a_(例如：00010001001 )" sqref="E4:E13" xr:uid="{55AE7D0A-0756-44F2-82A8-4B26AA38D565}">
      <formula1>11</formula1>
    </dataValidation>
    <dataValidation allowBlank="1" showInputMessage="1" showErrorMessage="1" prompt="毋需填寫" sqref="D4:D13" xr:uid="{DF860093-75BF-48C7-9430-6872359620C8}"/>
  </dataValidations>
  <pageMargins left="0.7" right="0.7" top="0.75" bottom="0.75" header="0.3" footer="0.3"/>
  <pageSetup paperSize="9" orientation="landscape" r:id="rId1"/>
  <headerFooter>
    <oddHeader>&amp;C試算表</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prompt="請以下拉選單輸入；如果有，請附上相關函文" xr:uid="{3B50591C-4224-497F-BFAE-183A2B06F933}">
          <x14:formula1>
            <xm:f>ref!$E$11:$E$12</xm:f>
          </x14:formula1>
          <xm:sqref>K4:K13</xm:sqref>
        </x14:dataValidation>
        <x14:dataValidation type="list" allowBlank="1" showInputMessage="1" showErrorMessage="1" prompt="請以下拉選單輸入；如果有，請附上相關函文" xr:uid="{E6363DD3-61B1-4EA0-B9EE-07D6420C5BEE}">
          <x14:formula1>
            <xm:f>ref!$E$6:$E$9</xm:f>
          </x14:formula1>
          <xm:sqref>H4:H13</xm:sqref>
        </x14:dataValidation>
        <x14:dataValidation type="list" allowBlank="1" showInputMessage="1" showErrorMessage="1" prompt="請輸入民國年" xr:uid="{814950DE-A380-4185-BD55-051E9F15652C}">
          <x14:formula1>
            <xm:f>ref!$B$2:$B$16</xm:f>
          </x14:formula1>
          <xm:sqref>B4:B13</xm:sqref>
        </x14:dataValidation>
        <x14:dataValidation type="list" allowBlank="1" showInputMessage="1" showErrorMessage="1" prompt="請以下拉選單輸入" xr:uid="{FCEF01F1-C867-4F84-801B-C405CAD8213B}">
          <x14:formula1>
            <xm:f>ref!$E$2:$E$4</xm:f>
          </x14:formula1>
          <xm:sqref>C4:C14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vt:i4>
      </vt:variant>
    </vt:vector>
  </HeadingPairs>
  <TitlesOfParts>
    <vt:vector size="7" baseType="lpstr">
      <vt:lpstr>運轉申報書</vt:lpstr>
      <vt:lpstr>附件一</vt:lpstr>
      <vt:lpstr>附件二</vt:lpstr>
      <vt:lpstr>附件三</vt:lpstr>
      <vt:lpstr>ref</vt:lpstr>
      <vt:lpstr>試算表</vt:lpstr>
      <vt:lpstr>運轉申報書!_Hlk177546636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yenpo.liao</dc:creator>
  <cp:lastModifiedBy>office2 研一所</cp:lastModifiedBy>
  <cp:lastPrinted>2024-11-14T01:45:47Z</cp:lastPrinted>
  <dcterms:created xsi:type="dcterms:W3CDTF">2015-06-05T18:19:34Z</dcterms:created>
  <dcterms:modified xsi:type="dcterms:W3CDTF">2025-12-26T09:31:48Z</dcterms:modified>
</cp:coreProperties>
</file>