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6BAA77-4E98-49C7-9A8F-ECFAA9696850}" xr6:coauthVersionLast="47" xr6:coauthVersionMax="47" xr10:uidLastSave="{00000000-0000-0000-0000-000000000000}"/>
  <workbookProtection workbookAlgorithmName="SHA-512" workbookHashValue="6T6Sn9L0tPXIQwK5b/yxFf+dvv+H5/N3hEZLXlqcP/W0dItVJviq33Lk7S8ftybYeSbT5c2A+s0kFnUvqcYVuQ==" workbookSaltValue="C3P0PYWP+JQCzKvkRDveBg==" workbookSpinCount="100000" lockStructure="1"/>
  <bookViews>
    <workbookView xWindow="-120" yWindow="-120" windowWidth="29040" windowHeight="15720" xr2:uid="{00000000-000D-0000-FFFF-FFFF00000000}"/>
  </bookViews>
  <sheets>
    <sheet name="計畫書" sheetId="1" r:id="rId1"/>
    <sheet name="ref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Q22" i="1"/>
  <c r="Q21" i="1"/>
  <c r="Q20" i="1"/>
  <c r="Q19" i="1"/>
  <c r="Q18" i="1"/>
  <c r="Q17" i="1"/>
  <c r="Q16" i="1"/>
  <c r="Q15" i="1"/>
  <c r="Q14" i="1"/>
  <c r="Q13" i="1"/>
  <c r="R22" i="1"/>
  <c r="R21" i="1"/>
  <c r="R20" i="1"/>
  <c r="R19" i="1"/>
  <c r="R18" i="1"/>
  <c r="R17" i="1"/>
  <c r="R16" i="1"/>
  <c r="R15" i="1"/>
  <c r="R14" i="1"/>
  <c r="R13" i="1"/>
  <c r="S22" i="1"/>
  <c r="S21" i="1"/>
  <c r="S20" i="1"/>
  <c r="S19" i="1"/>
  <c r="S18" i="1"/>
  <c r="S17" i="1"/>
  <c r="S16" i="1"/>
  <c r="S15" i="1"/>
  <c r="S14" i="1"/>
  <c r="S13" i="1"/>
  <c r="J34" i="1" l="1"/>
  <c r="D14" i="1"/>
  <c r="D15" i="1"/>
  <c r="D16" i="1"/>
  <c r="D17" i="1"/>
  <c r="D18" i="1"/>
  <c r="D19" i="1"/>
  <c r="D20" i="1"/>
  <c r="D21" i="1"/>
  <c r="D22" i="1"/>
  <c r="M36" i="1"/>
  <c r="N14" i="1"/>
  <c r="N15" i="1"/>
  <c r="N16" i="1"/>
  <c r="N17" i="1"/>
  <c r="N18" i="1"/>
  <c r="N19" i="1"/>
  <c r="N20" i="1"/>
  <c r="N21" i="1"/>
  <c r="N22" i="1"/>
  <c r="N13" i="1"/>
  <c r="E25" i="1" l="1"/>
  <c r="E24" i="1"/>
  <c r="F24" i="1" s="1"/>
  <c r="H24" i="1" s="1"/>
  <c r="N24" i="1"/>
  <c r="I25" i="1"/>
  <c r="I24" i="1"/>
  <c r="N25" i="1"/>
  <c r="J24" i="1" l="1"/>
  <c r="O24" i="1" s="1"/>
  <c r="R24" i="1" s="1"/>
  <c r="M24" i="1" l="1"/>
  <c r="F25" i="1"/>
  <c r="H25" i="1" s="1"/>
  <c r="J25" i="1" l="1"/>
  <c r="M25" i="1" s="1"/>
  <c r="O25" i="1" l="1"/>
  <c r="O36" i="1" s="1"/>
  <c r="R25" i="1" l="1"/>
</calcChain>
</file>

<file path=xl/sharedStrings.xml><?xml version="1.0" encoding="utf-8"?>
<sst xmlns="http://schemas.openxmlformats.org/spreadsheetml/2006/main" count="108" uniqueCount="64">
  <si>
    <t>統一編號</t>
  </si>
  <si>
    <t>3年</t>
    <phoneticPr fontId="1" type="noConversion"/>
  </si>
  <si>
    <t>4年</t>
    <phoneticPr fontId="1" type="noConversion"/>
  </si>
  <si>
    <t>5年</t>
    <phoneticPr fontId="1" type="noConversion"/>
  </si>
  <si>
    <t>完成期程</t>
    <phoneticPr fontId="1" type="noConversion"/>
  </si>
  <si>
    <t>瓩</t>
  </si>
  <si>
    <t>更正/異動</t>
    <phoneticPr fontId="1" type="noConversion"/>
  </si>
  <si>
    <t>既設扣減</t>
    <phoneticPr fontId="1" type="noConversion"/>
  </si>
  <si>
    <t>通知年</t>
    <phoneticPr fontId="1" type="noConversion"/>
  </si>
  <si>
    <t>有更正</t>
    <phoneticPr fontId="1" type="noConversion"/>
  </si>
  <si>
    <t>有異動</t>
    <phoneticPr fontId="1" type="noConversion"/>
  </si>
  <si>
    <t>通知
年度</t>
    <phoneticPr fontId="1" type="noConversion"/>
  </si>
  <si>
    <t>規劃
期程</t>
    <phoneticPr fontId="1" type="noConversion"/>
  </si>
  <si>
    <t>完成
年度</t>
    <phoneticPr fontId="1" type="noConversion"/>
  </si>
  <si>
    <t>用戶電號</t>
    <phoneticPr fontId="1" type="noConversion"/>
  </si>
  <si>
    <t>聯絡地址</t>
    <phoneticPr fontId="1" type="noConversion"/>
  </si>
  <si>
    <t>用戶名稱</t>
    <phoneticPr fontId="1" type="noConversion"/>
  </si>
  <si>
    <t>一、再生能源義務用戶基本資料</t>
    <phoneticPr fontId="1" type="noConversion"/>
  </si>
  <si>
    <t>3年期程</t>
  </si>
  <si>
    <t>4年期程</t>
  </si>
  <si>
    <t>5年期程</t>
  </si>
  <si>
    <t>聯絡電話</t>
    <phoneticPr fontId="1" type="noConversion"/>
  </si>
  <si>
    <t>聯絡電子信箱</t>
    <phoneticPr fontId="1" type="noConversion"/>
  </si>
  <si>
    <t>申報人
簽名或蓋章</t>
    <phoneticPr fontId="1" type="noConversion"/>
  </si>
  <si>
    <t>規劃履行義務裝置容量合計：</t>
    <phoneticPr fontId="1" type="noConversion"/>
  </si>
  <si>
    <t>預計履行義務裝置容量</t>
    <phoneticPr fontId="1" type="noConversion"/>
  </si>
  <si>
    <t>瓩</t>
    <phoneticPr fontId="1" type="noConversion"/>
  </si>
  <si>
    <t>（設置容量以義務裝置容量乘以最小供電時數2小時計算之）</t>
    <phoneticPr fontId="1" type="noConversion"/>
  </si>
  <si>
    <t>度(kWh)</t>
    <phoneticPr fontId="1" type="noConversion"/>
  </si>
  <si>
    <t>（三）設置儲能設備：</t>
    <phoneticPr fontId="1" type="noConversion"/>
  </si>
  <si>
    <t>（二）購買再生能源電力及憑證：</t>
    <phoneticPr fontId="1" type="noConversion"/>
  </si>
  <si>
    <t>再生能源類別：</t>
    <phoneticPr fontId="1" type="noConversion"/>
  </si>
  <si>
    <t>有無
更正/異動</t>
    <phoneticPr fontId="1" type="noConversion"/>
  </si>
  <si>
    <t>更正/異動後裝置容量</t>
    <phoneticPr fontId="1" type="noConversion"/>
  </si>
  <si>
    <t>通知義務
裝置容量</t>
    <phoneticPr fontId="1" type="noConversion"/>
  </si>
  <si>
    <t>既設扣減
裝置容量</t>
    <phoneticPr fontId="1" type="noConversion"/>
  </si>
  <si>
    <t>試算履行義務裝置容量</t>
    <phoneticPr fontId="1" type="noConversion"/>
  </si>
  <si>
    <t>預計設置裝置容量</t>
    <phoneticPr fontId="1" type="noConversion"/>
  </si>
  <si>
    <t>有</t>
    <phoneticPr fontId="1" type="noConversion"/>
  </si>
  <si>
    <t>無</t>
    <phoneticPr fontId="1" type="noConversion"/>
  </si>
  <si>
    <t>應履行義務
裝置容量</t>
    <phoneticPr fontId="1" type="noConversion"/>
  </si>
  <si>
    <t>（</t>
    <phoneticPr fontId="1" type="noConversion"/>
  </si>
  <si>
    <t>）</t>
    <phoneticPr fontId="1" type="noConversion"/>
  </si>
  <si>
    <t>厭氧消化設備）</t>
    <phoneticPr fontId="1" type="noConversion"/>
  </si>
  <si>
    <t>有無既
設扣減</t>
    <phoneticPr fontId="1" type="noConversion"/>
  </si>
  <si>
    <t>有更正及異動</t>
    <phoneticPr fontId="1" type="noConversion"/>
  </si>
  <si>
    <t>二、變更原因（可複選）</t>
    <phoneticPr fontId="1" type="noConversion"/>
  </si>
  <si>
    <t>（一）設置再生能源發電設備（可複選）：</t>
    <phoneticPr fontId="1" type="noConversion"/>
  </si>
  <si>
    <t>各年度應履行合計</t>
    <phoneticPr fontId="1" type="noConversion"/>
  </si>
  <si>
    <t>儲能設置容量</t>
    <phoneticPr fontId="1" type="noConversion"/>
  </si>
  <si>
    <t>再生能源義務用戶義務執行計畫書提醒事項</t>
  </si>
  <si>
    <t>一、再生能源義務用戶基本資料：</t>
  </si>
  <si>
    <t>2、統一編號：請填總公司統一編號。</t>
  </si>
  <si>
    <t>二、規劃履行義務資訊：</t>
  </si>
  <si>
    <t>代表電號</t>
  </si>
  <si>
    <t>是否有變更</t>
    <phoneticPr fontId="1" type="noConversion"/>
  </si>
  <si>
    <t>三、變更內容（請填寫變更後完整規劃履行義務資訊）</t>
    <phoneticPr fontId="1" type="noConversion"/>
  </si>
  <si>
    <t>請以發函方式申報並檢附變更對照表，寄至能源署 台北市中山區復興北路2號12樓</t>
    <phoneticPr fontId="1" type="noConversion"/>
  </si>
  <si>
    <t>1、用戶名稱：經合併之再生能源義務用戶請填代表戶名稱。</t>
    <phoneticPr fontId="1" type="noConversion"/>
  </si>
  <si>
    <t>3、代表電號：經合併之再生能源義務用戶請填代表電號。</t>
    <phoneticPr fontId="1" type="noConversion"/>
  </si>
  <si>
    <t>4、請義務用戶一併檢附第一次通知函文及附件影本以利申報流程辦理。</t>
    <phoneticPr fontId="1" type="noConversion"/>
  </si>
  <si>
    <t>附表二          再生能源義務用戶義務執行計畫書變更內容對照表</t>
    <phoneticPr fontId="1" type="noConversion"/>
  </si>
  <si>
    <t>1、各電號若有合併、既設扣減、異動或更正者，請一併檢附相關核定函文影本以利申報流程辦理。</t>
    <phoneticPr fontId="1" type="noConversion"/>
  </si>
  <si>
    <t>2、請義務用戶一併檢附前次計畫書同意函文影本以利申報流程辦理。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</si>
</sst>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00_);[Red]\(0.000\)"/>
    <numFmt numFmtId="178" formatCode="#,##0.000_);[Red]\(#,##0.000\)"/>
    <numFmt numFmtId="179" formatCode="0.000_ "/>
    <numFmt numFmtId="180" formatCode="0.000"/>
  </numFmts>
  <fonts count="14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color rgb="FF000000"/>
      <name val="Microsoft JhengHei UI"/>
      <family val="2"/>
      <charset val="136"/>
    </font>
    <font>
      <sz val="11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u/>
      <sz val="11"/>
      <color theme="1"/>
      <name val="微軟正黑體"/>
      <family val="2"/>
      <charset val="136"/>
    </font>
    <font>
      <b/>
      <u/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u/>
      <sz val="11"/>
      <color theme="1"/>
      <name val="微軟正黑體"/>
      <family val="2"/>
      <charset val="136"/>
    </font>
    <font>
      <sz val="8"/>
      <color theme="1" tint="0.499984740745262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name val="微軟正黑體"/>
      <family val="2"/>
      <charset val="136"/>
    </font>
    <font>
      <sz val="10"/>
      <color theme="1" tint="0.499984740745262"/>
      <name val="微軟正黑體"/>
      <family val="2"/>
      <charset val="136"/>
    </font>
    <font>
      <sz val="10"/>
      <color theme="1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180" fontId="9" fillId="0" borderId="3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vertical="center"/>
    </xf>
    <xf numFmtId="180" fontId="9" fillId="0" borderId="3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1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179" fontId="4" fillId="2" borderId="13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9" fontId="4" fillId="2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8" fontId="8" fillId="0" borderId="26" xfId="0" applyNumberFormat="1" applyFont="1" applyBorder="1" applyAlignment="1">
      <alignment horizontal="right" vertical="center"/>
    </xf>
    <xf numFmtId="178" fontId="8" fillId="0" borderId="21" xfId="0" applyNumberFormat="1" applyFont="1" applyBorder="1" applyAlignment="1">
      <alignment horizontal="right" vertical="center"/>
    </xf>
    <xf numFmtId="178" fontId="8" fillId="0" borderId="27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9" fontId="4" fillId="2" borderId="6" xfId="0" applyNumberFormat="1" applyFont="1" applyFill="1" applyBorder="1" applyAlignment="1">
      <alignment horizontal="center" vertical="center"/>
    </xf>
    <xf numFmtId="179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171450</xdr:rowOff>
        </xdr:from>
        <xdr:to>
          <xdr:col>4</xdr:col>
          <xdr:colOff>790575</xdr:colOff>
          <xdr:row>28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太陽光電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26</xdr:row>
          <xdr:rowOff>180975</xdr:rowOff>
        </xdr:from>
        <xdr:to>
          <xdr:col>9</xdr:col>
          <xdr:colOff>76200</xdr:colOff>
          <xdr:row>28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30瓩以上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26</xdr:row>
          <xdr:rowOff>171450</xdr:rowOff>
        </xdr:from>
        <xdr:to>
          <xdr:col>8</xdr:col>
          <xdr:colOff>47625</xdr:colOff>
          <xdr:row>28</xdr:row>
          <xdr:rowOff>19050</xdr:rowOff>
        </xdr:to>
        <xdr:sp macro="" textlink="">
          <xdr:nvSpPr>
            <xdr:cNvPr id="1032" name="Check Box 8" descr="陸域風力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陸域風力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</xdr:row>
          <xdr:rowOff>161925</xdr:rowOff>
        </xdr:from>
        <xdr:to>
          <xdr:col>7</xdr:col>
          <xdr:colOff>38100</xdr:colOff>
          <xdr:row>28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離岸風力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27</xdr:row>
          <xdr:rowOff>171450</xdr:rowOff>
        </xdr:from>
        <xdr:to>
          <xdr:col>7</xdr:col>
          <xdr:colOff>752475</xdr:colOff>
          <xdr:row>29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生質能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27</xdr:row>
          <xdr:rowOff>171450</xdr:rowOff>
        </xdr:from>
        <xdr:to>
          <xdr:col>8</xdr:col>
          <xdr:colOff>561975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704850</xdr:colOff>
          <xdr:row>26</xdr:row>
          <xdr:rowOff>171450</xdr:rowOff>
        </xdr:from>
        <xdr:to>
          <xdr:col>13</xdr:col>
          <xdr:colOff>400050</xdr:colOff>
          <xdr:row>28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小水力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</xdr:row>
          <xdr:rowOff>180975</xdr:rowOff>
        </xdr:from>
        <xdr:to>
          <xdr:col>6</xdr:col>
          <xdr:colOff>161925</xdr:colOff>
          <xdr:row>29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廢棄物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180975</xdr:rowOff>
        </xdr:from>
        <xdr:to>
          <xdr:col>4</xdr:col>
          <xdr:colOff>809625</xdr:colOff>
          <xdr:row>29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地熱能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</xdr:row>
          <xdr:rowOff>180975</xdr:rowOff>
        </xdr:from>
        <xdr:to>
          <xdr:col>11</xdr:col>
          <xdr:colOff>285750</xdr:colOff>
          <xdr:row>28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不及30瓩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27</xdr:row>
          <xdr:rowOff>171450</xdr:rowOff>
        </xdr:from>
        <xdr:to>
          <xdr:col>9</xdr:col>
          <xdr:colOff>85725</xdr:colOff>
          <xdr:row>29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180975</xdr:rowOff>
        </xdr:from>
        <xdr:to>
          <xdr:col>3</xdr:col>
          <xdr:colOff>238125</xdr:colOff>
          <xdr:row>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合併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7</xdr:row>
          <xdr:rowOff>180975</xdr:rowOff>
        </xdr:from>
        <xdr:to>
          <xdr:col>7</xdr:col>
          <xdr:colOff>0</xdr:colOff>
          <xdr:row>9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異動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7</xdr:row>
          <xdr:rowOff>180975</xdr:rowOff>
        </xdr:from>
        <xdr:to>
          <xdr:col>11</xdr:col>
          <xdr:colOff>247650</xdr:colOff>
          <xdr:row>9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既設扣減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7</xdr:row>
          <xdr:rowOff>180975</xdr:rowOff>
        </xdr:from>
        <xdr:to>
          <xdr:col>15</xdr:col>
          <xdr:colOff>180975</xdr:colOff>
          <xdr:row>9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更正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view="pageLayout" topLeftCell="A22" zoomScale="115" zoomScaleNormal="130" zoomScalePageLayoutView="115" workbookViewId="0">
      <selection activeCell="A38" sqref="A38:XFD38"/>
    </sheetView>
  </sheetViews>
  <sheetFormatPr defaultRowHeight="15.75"/>
  <cols>
    <col min="1" max="1" width="1.42578125" style="2" customWidth="1"/>
    <col min="2" max="3" width="5" style="1" customWidth="1"/>
    <col min="4" max="4" width="4.7109375" style="1" customWidth="1"/>
    <col min="5" max="5" width="13" style="1" customWidth="1"/>
    <col min="6" max="6" width="11.28515625" style="2" customWidth="1"/>
    <col min="7" max="7" width="3" style="2" customWidth="1"/>
    <col min="8" max="8" width="12" style="2" customWidth="1"/>
    <col min="9" max="9" width="12.140625" style="2" customWidth="1"/>
    <col min="10" max="10" width="3.140625" style="2" customWidth="1"/>
    <col min="11" max="11" width="6.85546875" style="2" customWidth="1"/>
    <col min="12" max="12" width="10.85546875" style="2" customWidth="1"/>
    <col min="13" max="13" width="3" style="2" customWidth="1"/>
    <col min="14" max="14" width="12.5703125" style="2" customWidth="1"/>
    <col min="15" max="15" width="3" style="2" customWidth="1"/>
    <col min="16" max="18" width="8.5703125" style="2" customWidth="1"/>
    <col min="19" max="19" width="9.140625" style="6"/>
    <col min="20" max="16384" width="9.140625" style="2"/>
  </cols>
  <sheetData>
    <row r="1" spans="1:19" ht="6.75" customHeight="1">
      <c r="A1" s="6"/>
      <c r="B1" s="7"/>
      <c r="C1" s="7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9">
      <c r="A2" s="6"/>
      <c r="B2" s="110" t="s">
        <v>61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9" ht="3.75" customHeight="1" thickBot="1">
      <c r="A3" s="6"/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>
      <c r="A4" s="6"/>
      <c r="B4" s="119" t="s">
        <v>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40"/>
    </row>
    <row r="5" spans="1:19">
      <c r="A5" s="6"/>
      <c r="B5" s="116" t="s">
        <v>16</v>
      </c>
      <c r="C5" s="11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9" t="s">
        <v>0</v>
      </c>
      <c r="O5" s="112"/>
      <c r="P5" s="112"/>
      <c r="Q5" s="112"/>
      <c r="R5" s="113"/>
      <c r="S5" s="75"/>
    </row>
    <row r="6" spans="1:19" ht="16.5" thickBot="1">
      <c r="A6" s="6"/>
      <c r="B6" s="114" t="s">
        <v>15</v>
      </c>
      <c r="C6" s="115"/>
      <c r="D6" s="78"/>
      <c r="E6" s="79"/>
      <c r="F6" s="79"/>
      <c r="G6" s="79"/>
      <c r="H6" s="79"/>
      <c r="I6" s="79"/>
      <c r="J6" s="79"/>
      <c r="K6" s="79"/>
      <c r="L6" s="79"/>
      <c r="M6" s="80"/>
      <c r="N6" s="53" t="s">
        <v>54</v>
      </c>
      <c r="O6" s="121"/>
      <c r="P6" s="122"/>
      <c r="Q6" s="122"/>
      <c r="R6" s="122"/>
      <c r="S6" s="18"/>
    </row>
    <row r="7" spans="1:19" ht="5.25" customHeight="1" thickBot="1">
      <c r="A7" s="6"/>
      <c r="B7" s="39"/>
      <c r="C7" s="3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9">
      <c r="A8" s="6"/>
      <c r="B8" s="119" t="s">
        <v>46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23"/>
      <c r="P8" s="23"/>
      <c r="Q8" s="23"/>
      <c r="R8" s="23"/>
      <c r="S8" s="40"/>
    </row>
    <row r="9" spans="1:19" ht="16.5" thickBot="1">
      <c r="A9" s="6"/>
      <c r="B9" s="41"/>
      <c r="C9" s="42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8"/>
    </row>
    <row r="10" spans="1:19" ht="6" customHeight="1" thickBot="1">
      <c r="A10" s="6"/>
      <c r="B10" s="7"/>
      <c r="C10" s="7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>
      <c r="A11" s="6"/>
      <c r="B11" s="126" t="s">
        <v>56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Q11" s="123" t="s">
        <v>36</v>
      </c>
      <c r="R11" s="124"/>
      <c r="S11" s="125"/>
    </row>
    <row r="12" spans="1:19" ht="27">
      <c r="A12" s="6"/>
      <c r="B12" s="57" t="s">
        <v>11</v>
      </c>
      <c r="C12" s="37" t="s">
        <v>12</v>
      </c>
      <c r="D12" s="37" t="s">
        <v>13</v>
      </c>
      <c r="E12" s="11" t="s">
        <v>14</v>
      </c>
      <c r="F12" s="111" t="s">
        <v>34</v>
      </c>
      <c r="G12" s="111"/>
      <c r="H12" s="37" t="s">
        <v>32</v>
      </c>
      <c r="I12" s="111" t="s">
        <v>33</v>
      </c>
      <c r="J12" s="111"/>
      <c r="K12" s="37" t="s">
        <v>44</v>
      </c>
      <c r="L12" s="111" t="s">
        <v>35</v>
      </c>
      <c r="M12" s="111"/>
      <c r="N12" s="111" t="s">
        <v>40</v>
      </c>
      <c r="O12" s="111"/>
      <c r="P12" s="56" t="s">
        <v>55</v>
      </c>
      <c r="Q12" s="55" t="s">
        <v>18</v>
      </c>
      <c r="R12" s="55" t="s">
        <v>19</v>
      </c>
      <c r="S12" s="58" t="s">
        <v>20</v>
      </c>
    </row>
    <row r="13" spans="1:19">
      <c r="A13" s="6"/>
      <c r="B13" s="59"/>
      <c r="C13" s="10"/>
      <c r="D13" s="11" t="str">
        <f t="shared" ref="D13:D22" si="0">IFERROR(B13+LEFT(C13,1)-1,"")</f>
        <v/>
      </c>
      <c r="E13" s="12"/>
      <c r="F13" s="13"/>
      <c r="G13" s="11" t="s">
        <v>5</v>
      </c>
      <c r="H13" s="10"/>
      <c r="I13" s="13"/>
      <c r="J13" s="11" t="s">
        <v>5</v>
      </c>
      <c r="K13" s="10"/>
      <c r="L13" s="13"/>
      <c r="M13" s="11" t="s">
        <v>5</v>
      </c>
      <c r="N13" s="14" t="str">
        <f>IFERROR((IF(I13&gt;0,I13,F13))*(1-IF(LEFT(C13,1)*1=3,0.2,IF(LEFT(C13,1)*1=4,0.1,0)))-L13,"")</f>
        <v/>
      </c>
      <c r="O13" s="11" t="s">
        <v>5</v>
      </c>
      <c r="P13" s="76"/>
      <c r="Q13" s="54">
        <f>IF($I13&gt;0,$I13,$F13)*0.8-$L13</f>
        <v>0</v>
      </c>
      <c r="R13" s="54">
        <f>IF($I13&gt;0,$I13,$F13)*0.9-$L13</f>
        <v>0</v>
      </c>
      <c r="S13" s="60">
        <f>IF($I13&gt;0,$I13,$F13)*1-$L13</f>
        <v>0</v>
      </c>
    </row>
    <row r="14" spans="1:19">
      <c r="A14" s="6"/>
      <c r="B14" s="59"/>
      <c r="C14" s="10"/>
      <c r="D14" s="11" t="str">
        <f t="shared" si="0"/>
        <v/>
      </c>
      <c r="E14" s="12"/>
      <c r="F14" s="13"/>
      <c r="G14" s="11" t="s">
        <v>5</v>
      </c>
      <c r="H14" s="10"/>
      <c r="I14" s="13"/>
      <c r="J14" s="11" t="s">
        <v>5</v>
      </c>
      <c r="K14" s="10"/>
      <c r="L14" s="13"/>
      <c r="M14" s="11" t="s">
        <v>5</v>
      </c>
      <c r="N14" s="14" t="str">
        <f t="shared" ref="N14:N22" si="1">IFERROR((IF(I14&gt;0,I14,F14))*(1-IF(LEFT(C14,1)*1=3,0.2,IF(LEFT(C14,1)*1=4,0.1,0)))-L14,"")</f>
        <v/>
      </c>
      <c r="O14" s="11" t="s">
        <v>5</v>
      </c>
      <c r="P14" s="76"/>
      <c r="Q14" s="54">
        <f t="shared" ref="Q14:Q22" si="2">IF($I14&gt;0,$I14,$F14)*0.8-$L14</f>
        <v>0</v>
      </c>
      <c r="R14" s="54">
        <f t="shared" ref="R14:R22" si="3">IF($I14&gt;0,$I14,$F14)*0.9-$L14</f>
        <v>0</v>
      </c>
      <c r="S14" s="60">
        <f t="shared" ref="S14:S22" si="4">IF($I14&gt;0,$I14,$F14)*1-$L14</f>
        <v>0</v>
      </c>
    </row>
    <row r="15" spans="1:19">
      <c r="A15" s="6"/>
      <c r="B15" s="59"/>
      <c r="C15" s="10"/>
      <c r="D15" s="11" t="str">
        <f t="shared" si="0"/>
        <v/>
      </c>
      <c r="E15" s="12"/>
      <c r="F15" s="13"/>
      <c r="G15" s="11" t="s">
        <v>5</v>
      </c>
      <c r="H15" s="10"/>
      <c r="I15" s="13"/>
      <c r="J15" s="11" t="s">
        <v>5</v>
      </c>
      <c r="K15" s="10"/>
      <c r="L15" s="13"/>
      <c r="M15" s="11" t="s">
        <v>5</v>
      </c>
      <c r="N15" s="14" t="str">
        <f t="shared" si="1"/>
        <v/>
      </c>
      <c r="O15" s="11" t="s">
        <v>5</v>
      </c>
      <c r="P15" s="76"/>
      <c r="Q15" s="54">
        <f t="shared" si="2"/>
        <v>0</v>
      </c>
      <c r="R15" s="54">
        <f t="shared" si="3"/>
        <v>0</v>
      </c>
      <c r="S15" s="60">
        <f t="shared" si="4"/>
        <v>0</v>
      </c>
    </row>
    <row r="16" spans="1:19">
      <c r="A16" s="6"/>
      <c r="B16" s="59"/>
      <c r="C16" s="10"/>
      <c r="D16" s="11" t="str">
        <f t="shared" si="0"/>
        <v/>
      </c>
      <c r="E16" s="12"/>
      <c r="F16" s="13"/>
      <c r="G16" s="11" t="s">
        <v>5</v>
      </c>
      <c r="H16" s="10"/>
      <c r="I16" s="13"/>
      <c r="J16" s="11" t="s">
        <v>5</v>
      </c>
      <c r="K16" s="10"/>
      <c r="L16" s="13"/>
      <c r="M16" s="11" t="s">
        <v>5</v>
      </c>
      <c r="N16" s="14" t="str">
        <f t="shared" si="1"/>
        <v/>
      </c>
      <c r="O16" s="11" t="s">
        <v>5</v>
      </c>
      <c r="P16" s="76"/>
      <c r="Q16" s="54">
        <f t="shared" si="2"/>
        <v>0</v>
      </c>
      <c r="R16" s="54">
        <f t="shared" si="3"/>
        <v>0</v>
      </c>
      <c r="S16" s="60">
        <f t="shared" si="4"/>
        <v>0</v>
      </c>
    </row>
    <row r="17" spans="1:19">
      <c r="A17" s="6"/>
      <c r="B17" s="59"/>
      <c r="C17" s="10"/>
      <c r="D17" s="11" t="str">
        <f t="shared" si="0"/>
        <v/>
      </c>
      <c r="E17" s="12"/>
      <c r="F17" s="13"/>
      <c r="G17" s="11" t="s">
        <v>5</v>
      </c>
      <c r="H17" s="10"/>
      <c r="I17" s="13"/>
      <c r="J17" s="11" t="s">
        <v>5</v>
      </c>
      <c r="K17" s="10"/>
      <c r="L17" s="13"/>
      <c r="M17" s="11" t="s">
        <v>5</v>
      </c>
      <c r="N17" s="14" t="str">
        <f t="shared" si="1"/>
        <v/>
      </c>
      <c r="O17" s="11" t="s">
        <v>5</v>
      </c>
      <c r="P17" s="76"/>
      <c r="Q17" s="54">
        <f t="shared" si="2"/>
        <v>0</v>
      </c>
      <c r="R17" s="54">
        <f t="shared" si="3"/>
        <v>0</v>
      </c>
      <c r="S17" s="60">
        <f t="shared" si="4"/>
        <v>0</v>
      </c>
    </row>
    <row r="18" spans="1:19">
      <c r="A18" s="6"/>
      <c r="B18" s="59"/>
      <c r="C18" s="10"/>
      <c r="D18" s="11" t="str">
        <f t="shared" si="0"/>
        <v/>
      </c>
      <c r="E18" s="12"/>
      <c r="F18" s="13"/>
      <c r="G18" s="11" t="s">
        <v>5</v>
      </c>
      <c r="H18" s="10"/>
      <c r="I18" s="13"/>
      <c r="J18" s="11" t="s">
        <v>5</v>
      </c>
      <c r="K18" s="10"/>
      <c r="L18" s="13"/>
      <c r="M18" s="11" t="s">
        <v>5</v>
      </c>
      <c r="N18" s="14" t="str">
        <f t="shared" si="1"/>
        <v/>
      </c>
      <c r="O18" s="11" t="s">
        <v>5</v>
      </c>
      <c r="P18" s="76"/>
      <c r="Q18" s="54">
        <f t="shared" si="2"/>
        <v>0</v>
      </c>
      <c r="R18" s="54">
        <f t="shared" si="3"/>
        <v>0</v>
      </c>
      <c r="S18" s="60">
        <f t="shared" si="4"/>
        <v>0</v>
      </c>
    </row>
    <row r="19" spans="1:19">
      <c r="A19" s="6"/>
      <c r="B19" s="59"/>
      <c r="C19" s="10"/>
      <c r="D19" s="11" t="str">
        <f t="shared" si="0"/>
        <v/>
      </c>
      <c r="E19" s="12"/>
      <c r="F19" s="13"/>
      <c r="G19" s="11" t="s">
        <v>5</v>
      </c>
      <c r="H19" s="10"/>
      <c r="I19" s="13"/>
      <c r="J19" s="11" t="s">
        <v>5</v>
      </c>
      <c r="K19" s="10"/>
      <c r="L19" s="13"/>
      <c r="M19" s="11" t="s">
        <v>5</v>
      </c>
      <c r="N19" s="14" t="str">
        <f t="shared" si="1"/>
        <v/>
      </c>
      <c r="O19" s="11" t="s">
        <v>5</v>
      </c>
      <c r="P19" s="76"/>
      <c r="Q19" s="54">
        <f t="shared" si="2"/>
        <v>0</v>
      </c>
      <c r="R19" s="54">
        <f t="shared" si="3"/>
        <v>0</v>
      </c>
      <c r="S19" s="60">
        <f t="shared" si="4"/>
        <v>0</v>
      </c>
    </row>
    <row r="20" spans="1:19">
      <c r="A20" s="6"/>
      <c r="B20" s="59"/>
      <c r="C20" s="10"/>
      <c r="D20" s="11" t="str">
        <f t="shared" si="0"/>
        <v/>
      </c>
      <c r="E20" s="12"/>
      <c r="F20" s="13"/>
      <c r="G20" s="11" t="s">
        <v>5</v>
      </c>
      <c r="H20" s="10"/>
      <c r="I20" s="13"/>
      <c r="J20" s="11" t="s">
        <v>5</v>
      </c>
      <c r="K20" s="10"/>
      <c r="L20" s="13"/>
      <c r="M20" s="11" t="s">
        <v>5</v>
      </c>
      <c r="N20" s="14" t="str">
        <f t="shared" si="1"/>
        <v/>
      </c>
      <c r="O20" s="11" t="s">
        <v>5</v>
      </c>
      <c r="P20" s="76"/>
      <c r="Q20" s="54">
        <f t="shared" si="2"/>
        <v>0</v>
      </c>
      <c r="R20" s="54">
        <f t="shared" si="3"/>
        <v>0</v>
      </c>
      <c r="S20" s="60">
        <f t="shared" si="4"/>
        <v>0</v>
      </c>
    </row>
    <row r="21" spans="1:19">
      <c r="A21" s="6"/>
      <c r="B21" s="59"/>
      <c r="C21" s="10"/>
      <c r="D21" s="11" t="str">
        <f t="shared" si="0"/>
        <v/>
      </c>
      <c r="E21" s="12"/>
      <c r="F21" s="13"/>
      <c r="G21" s="11" t="s">
        <v>5</v>
      </c>
      <c r="H21" s="10"/>
      <c r="I21" s="13"/>
      <c r="J21" s="11" t="s">
        <v>5</v>
      </c>
      <c r="K21" s="10"/>
      <c r="L21" s="13"/>
      <c r="M21" s="11" t="s">
        <v>5</v>
      </c>
      <c r="N21" s="14" t="str">
        <f t="shared" si="1"/>
        <v/>
      </c>
      <c r="O21" s="11" t="s">
        <v>5</v>
      </c>
      <c r="P21" s="76"/>
      <c r="Q21" s="54">
        <f t="shared" si="2"/>
        <v>0</v>
      </c>
      <c r="R21" s="54">
        <f t="shared" si="3"/>
        <v>0</v>
      </c>
      <c r="S21" s="60">
        <f t="shared" si="4"/>
        <v>0</v>
      </c>
    </row>
    <row r="22" spans="1:19" ht="16.5" thickBot="1">
      <c r="A22" s="6"/>
      <c r="B22" s="61"/>
      <c r="C22" s="62"/>
      <c r="D22" s="63" t="str">
        <f t="shared" si="0"/>
        <v/>
      </c>
      <c r="E22" s="64"/>
      <c r="F22" s="65"/>
      <c r="G22" s="63" t="s">
        <v>5</v>
      </c>
      <c r="H22" s="62"/>
      <c r="I22" s="65"/>
      <c r="J22" s="63" t="s">
        <v>5</v>
      </c>
      <c r="K22" s="62"/>
      <c r="L22" s="65"/>
      <c r="M22" s="63" t="s">
        <v>26</v>
      </c>
      <c r="N22" s="66" t="str">
        <f t="shared" si="1"/>
        <v/>
      </c>
      <c r="O22" s="63" t="s">
        <v>5</v>
      </c>
      <c r="P22" s="77"/>
      <c r="Q22" s="67">
        <f t="shared" si="2"/>
        <v>0</v>
      </c>
      <c r="R22" s="67">
        <f t="shared" si="3"/>
        <v>0</v>
      </c>
      <c r="S22" s="68">
        <f t="shared" si="4"/>
        <v>0</v>
      </c>
    </row>
    <row r="23" spans="1:19" ht="3.75" customHeight="1" thickBot="1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09"/>
      <c r="M23" s="109"/>
      <c r="N23" s="16"/>
      <c r="O23" s="15"/>
      <c r="P23" s="25"/>
      <c r="Q23" s="25"/>
      <c r="R23" s="25"/>
    </row>
    <row r="24" spans="1:19">
      <c r="A24" s="6"/>
      <c r="B24" s="43"/>
      <c r="C24" s="81" t="s">
        <v>48</v>
      </c>
      <c r="D24" s="81"/>
      <c r="E24" s="47" t="str">
        <f>IFERROR(SMALL($D$13:$D$22,1)&amp;"年","")</f>
        <v/>
      </c>
      <c r="F24" s="97" t="str">
        <f>IF($E$24="","",SUMIF($D$12:$O$22,LEFT($E$24,3),$N$12:$N$22))</f>
        <v/>
      </c>
      <c r="G24" s="98"/>
      <c r="H24" s="44" t="str">
        <f>IF(F24&lt;&gt;"","瓩","")</f>
        <v/>
      </c>
      <c r="I24" s="47" t="str">
        <f>IFERROR((SMALL($D$13:$D$22,1)+1)&amp;"年","")</f>
        <v/>
      </c>
      <c r="J24" s="97" t="str">
        <f>IF($I$24="","",SUMIF($D$12:$O$22,LEFT($I$24,3),$N$12:$N$22)+$F$24)</f>
        <v/>
      </c>
      <c r="K24" s="98"/>
      <c r="L24" s="98"/>
      <c r="M24" s="44" t="str">
        <f>IF(J24&lt;&gt;"","瓩","")</f>
        <v/>
      </c>
      <c r="N24" s="47" t="str">
        <f>IFERROR((SMALL($D$13:$D$22,1)+2)&amp;"年","")</f>
        <v/>
      </c>
      <c r="O24" s="97" t="str">
        <f>IF($N$24="","",SUMIF($D$12:$O$22,LEFT($N$24,3),$N$12:$N$22)+$J$24)</f>
        <v/>
      </c>
      <c r="P24" s="98"/>
      <c r="Q24" s="98"/>
      <c r="R24" s="44" t="str">
        <f>IF(O24&lt;&gt;"","瓩","")</f>
        <v/>
      </c>
      <c r="S24" s="40"/>
    </row>
    <row r="25" spans="1:19" ht="16.5" thickBot="1">
      <c r="A25" s="6"/>
      <c r="B25" s="45"/>
      <c r="C25" s="82"/>
      <c r="D25" s="82"/>
      <c r="E25" s="48" t="str">
        <f>IFERROR((SMALL($D$13:$D$22,1)+3)&amp;"年","")</f>
        <v/>
      </c>
      <c r="F25" s="99" t="str">
        <f>IF($E$25="","",SUMIF($D$12:$O$22,LEFT($E$25,3),$N$12:$N$22)+$O$24)</f>
        <v/>
      </c>
      <c r="G25" s="100"/>
      <c r="H25" s="46" t="str">
        <f>IF(F25&lt;&gt;"","瓩","")</f>
        <v/>
      </c>
      <c r="I25" s="48" t="str">
        <f>IFERROR((SMALL($D$13:$D$22,1)+4)&amp;"年","")</f>
        <v/>
      </c>
      <c r="J25" s="99" t="str">
        <f>IF($I$25="","",SUMIF($D$12:$O$22,LEFT($I$25,3),$N$12:$N$22)+$F$25)</f>
        <v/>
      </c>
      <c r="K25" s="100"/>
      <c r="L25" s="100"/>
      <c r="M25" s="46" t="str">
        <f>IF(J25&lt;&gt;"","瓩","")</f>
        <v/>
      </c>
      <c r="N25" s="48" t="str">
        <f>IFERROR((SMALL($D$13:$D$22,1)+5)&amp;"年","")</f>
        <v/>
      </c>
      <c r="O25" s="99" t="str">
        <f>IF($N$25="","",SUMIF($D$12:$O$22,LEFT($N$25,3),$N$12:$N$22)+$J$25)</f>
        <v/>
      </c>
      <c r="P25" s="100"/>
      <c r="Q25" s="100"/>
      <c r="R25" s="46" t="str">
        <f>IF(O25&lt;&gt;"","瓩","")</f>
        <v/>
      </c>
      <c r="S25" s="18"/>
    </row>
    <row r="26" spans="1:19" ht="5.25" customHeight="1" thickBot="1">
      <c r="A26" s="6"/>
      <c r="B26" s="7"/>
      <c r="C26" s="7"/>
      <c r="D26" s="7"/>
      <c r="E26" s="7"/>
      <c r="F26" s="6"/>
      <c r="G26" s="6"/>
      <c r="H26" s="6"/>
      <c r="I26" s="6"/>
      <c r="J26" s="6"/>
      <c r="K26" s="6"/>
      <c r="L26" s="15"/>
      <c r="M26" s="6"/>
      <c r="N26" s="26"/>
      <c r="O26" s="6"/>
      <c r="P26" s="27"/>
      <c r="Q26" s="27"/>
      <c r="R26" s="27"/>
    </row>
    <row r="27" spans="1:19">
      <c r="A27" s="6"/>
      <c r="B27" s="22" t="s">
        <v>47</v>
      </c>
      <c r="C27" s="8"/>
      <c r="D27" s="8"/>
      <c r="E27" s="8"/>
      <c r="F27" s="32"/>
      <c r="G27" s="23"/>
      <c r="H27" s="33"/>
      <c r="I27" s="32"/>
      <c r="J27" s="23"/>
      <c r="K27" s="23"/>
      <c r="L27" s="33"/>
      <c r="M27" s="23"/>
      <c r="N27" s="34"/>
      <c r="O27" s="23"/>
      <c r="P27" s="35"/>
      <c r="Q27" s="35"/>
      <c r="R27" s="35"/>
      <c r="S27" s="40"/>
    </row>
    <row r="28" spans="1:19">
      <c r="A28" s="6"/>
      <c r="B28" s="24" t="s">
        <v>31</v>
      </c>
      <c r="C28" s="6"/>
      <c r="D28" s="6"/>
      <c r="E28" s="6"/>
      <c r="G28" s="6"/>
      <c r="I28" s="71" t="s">
        <v>41</v>
      </c>
      <c r="K28" s="6"/>
      <c r="L28" s="72" t="s">
        <v>42</v>
      </c>
      <c r="M28" s="73"/>
      <c r="N28" s="26"/>
      <c r="O28" s="6"/>
      <c r="P28" s="27"/>
      <c r="S28" s="74"/>
    </row>
    <row r="29" spans="1:19" ht="16.5" thickBot="1">
      <c r="A29" s="6"/>
      <c r="B29" s="28"/>
      <c r="C29" s="17"/>
      <c r="D29" s="29"/>
      <c r="E29" s="30"/>
      <c r="F29" s="5"/>
      <c r="G29" s="30"/>
      <c r="H29" s="21"/>
      <c r="I29" s="31" t="s">
        <v>41</v>
      </c>
      <c r="J29" s="5"/>
      <c r="K29" s="31" t="s">
        <v>43</v>
      </c>
      <c r="L29" s="5"/>
      <c r="M29" s="95" t="s">
        <v>37</v>
      </c>
      <c r="N29" s="95"/>
      <c r="O29" s="95"/>
      <c r="P29" s="94"/>
      <c r="Q29" s="94"/>
      <c r="R29" s="17" t="s">
        <v>5</v>
      </c>
      <c r="S29" s="18"/>
    </row>
    <row r="30" spans="1:19" ht="6.75" customHeight="1" thickBot="1">
      <c r="A30" s="6"/>
      <c r="B30" s="7"/>
      <c r="C30" s="7"/>
      <c r="D30" s="7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ht="16.5" thickBot="1">
      <c r="A31" s="6"/>
      <c r="B31" s="91" t="s">
        <v>30</v>
      </c>
      <c r="C31" s="92"/>
      <c r="D31" s="92"/>
      <c r="E31" s="92"/>
      <c r="F31" s="92"/>
      <c r="G31" s="83" t="s">
        <v>25</v>
      </c>
      <c r="H31" s="83"/>
      <c r="I31" s="83"/>
      <c r="J31" s="84"/>
      <c r="K31" s="84"/>
      <c r="L31" s="84"/>
      <c r="M31" s="19" t="s">
        <v>5</v>
      </c>
      <c r="N31" s="19"/>
      <c r="O31" s="19"/>
      <c r="P31" s="51"/>
      <c r="Q31" s="51"/>
      <c r="R31" s="19"/>
      <c r="S31" s="20"/>
    </row>
    <row r="32" spans="1:19" ht="6.75" customHeight="1" thickBot="1">
      <c r="A32" s="6"/>
      <c r="B32" s="7"/>
      <c r="C32" s="7"/>
      <c r="D32" s="7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9">
      <c r="A33" s="6"/>
      <c r="B33" s="88" t="s">
        <v>29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90"/>
      <c r="S33" s="40"/>
    </row>
    <row r="34" spans="1:19" ht="16.5" customHeight="1" thickBot="1">
      <c r="A34" s="6"/>
      <c r="B34" s="85" t="s">
        <v>25</v>
      </c>
      <c r="C34" s="86"/>
      <c r="D34" s="86"/>
      <c r="E34" s="87"/>
      <c r="F34" s="105"/>
      <c r="G34" s="106"/>
      <c r="H34" s="50" t="s">
        <v>26</v>
      </c>
      <c r="I34" s="36" t="s">
        <v>49</v>
      </c>
      <c r="J34" s="103">
        <f>F34*2</f>
        <v>0</v>
      </c>
      <c r="K34" s="104"/>
      <c r="L34" s="49" t="s">
        <v>28</v>
      </c>
      <c r="M34" s="36"/>
      <c r="N34" s="69" t="s">
        <v>27</v>
      </c>
      <c r="O34" s="69"/>
      <c r="P34" s="69"/>
      <c r="Q34" s="69"/>
      <c r="R34" s="70"/>
      <c r="S34" s="18"/>
    </row>
    <row r="35" spans="1:19" ht="4.5" customHeight="1">
      <c r="A35" s="6"/>
      <c r="B35" s="7"/>
      <c r="C35" s="7"/>
      <c r="D35" s="7"/>
      <c r="E35" s="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9">
      <c r="A36" s="6"/>
      <c r="B36" s="7"/>
      <c r="C36" s="7"/>
      <c r="D36" s="7"/>
      <c r="E36" s="15"/>
      <c r="F36" s="93"/>
      <c r="G36" s="93"/>
      <c r="H36" s="93"/>
      <c r="I36" s="101" t="s">
        <v>24</v>
      </c>
      <c r="J36" s="101"/>
      <c r="K36" s="101"/>
      <c r="L36" s="101"/>
      <c r="M36" s="102">
        <f>P29+J31+F34</f>
        <v>0</v>
      </c>
      <c r="N36" s="102"/>
      <c r="O36" s="96" t="str">
        <f>IF(O25="","",IF(M36&lt;O25,"預計履行量不足",""))</f>
        <v/>
      </c>
      <c r="P36" s="96"/>
      <c r="Q36" s="96"/>
      <c r="R36" s="96"/>
    </row>
    <row r="37" spans="1:19" ht="16.5" customHeight="1">
      <c r="A37" s="6"/>
      <c r="B37" s="7"/>
      <c r="C37" s="7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9" ht="16.5" customHeight="1">
      <c r="A38" s="6"/>
      <c r="B38" s="7"/>
      <c r="C38" s="7"/>
      <c r="D38" s="7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9">
      <c r="A39" s="6"/>
      <c r="B39" s="108" t="s">
        <v>23</v>
      </c>
      <c r="C39" s="109"/>
      <c r="D39" s="109"/>
      <c r="E39" s="107"/>
      <c r="F39" s="107"/>
      <c r="G39" s="107"/>
      <c r="H39" s="109" t="s">
        <v>21</v>
      </c>
      <c r="I39" s="107"/>
      <c r="J39" s="107"/>
      <c r="K39" s="107"/>
      <c r="L39" s="109" t="s">
        <v>22</v>
      </c>
      <c r="M39" s="109"/>
      <c r="N39" s="109"/>
      <c r="O39" s="107"/>
      <c r="P39" s="107"/>
      <c r="Q39" s="107"/>
      <c r="R39" s="107"/>
    </row>
    <row r="40" spans="1:19">
      <c r="A40" s="6"/>
      <c r="B40" s="109"/>
      <c r="C40" s="109"/>
      <c r="D40" s="109"/>
      <c r="E40" s="107"/>
      <c r="F40" s="107"/>
      <c r="G40" s="107"/>
      <c r="H40" s="109"/>
      <c r="I40" s="107"/>
      <c r="J40" s="107"/>
      <c r="K40" s="107"/>
      <c r="L40" s="109"/>
      <c r="M40" s="109"/>
      <c r="N40" s="109"/>
      <c r="O40" s="107"/>
      <c r="P40" s="107"/>
      <c r="Q40" s="107"/>
      <c r="R40" s="107"/>
    </row>
    <row r="41" spans="1:19">
      <c r="A41" s="6"/>
      <c r="B41" s="7"/>
      <c r="C41" s="7"/>
      <c r="D41" s="7"/>
      <c r="E41" s="7"/>
      <c r="F41" s="6"/>
      <c r="G41" s="6"/>
      <c r="H41" s="6" t="s">
        <v>50</v>
      </c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9">
      <c r="C42" s="52" t="s">
        <v>57</v>
      </c>
      <c r="D42" s="7"/>
      <c r="E42" s="7"/>
      <c r="F42" s="6"/>
      <c r="G42" s="6"/>
      <c r="H42" s="6"/>
      <c r="I42" s="6"/>
      <c r="J42" s="6"/>
    </row>
    <row r="43" spans="1:19">
      <c r="C43" s="52" t="s">
        <v>51</v>
      </c>
      <c r="D43" s="7"/>
      <c r="E43" s="7"/>
      <c r="F43" s="6"/>
      <c r="G43" s="6"/>
      <c r="H43" s="6"/>
      <c r="I43" s="6"/>
      <c r="J43" s="6"/>
    </row>
    <row r="44" spans="1:19">
      <c r="C44" s="52" t="s">
        <v>58</v>
      </c>
      <c r="D44" s="7"/>
      <c r="E44" s="7"/>
      <c r="F44" s="6"/>
      <c r="G44" s="6"/>
      <c r="H44" s="6"/>
      <c r="I44" s="6"/>
      <c r="J44" s="6"/>
    </row>
    <row r="45" spans="1:19">
      <c r="C45" s="52" t="s">
        <v>52</v>
      </c>
      <c r="D45" s="7"/>
      <c r="E45" s="7"/>
      <c r="F45" s="6"/>
      <c r="G45" s="6"/>
      <c r="H45" s="6"/>
      <c r="I45" s="6"/>
      <c r="J45" s="6"/>
    </row>
    <row r="46" spans="1:19">
      <c r="C46" s="52" t="s">
        <v>59</v>
      </c>
      <c r="D46" s="7"/>
      <c r="E46" s="7"/>
      <c r="F46" s="6"/>
      <c r="G46" s="6"/>
      <c r="H46" s="6"/>
      <c r="I46" s="6"/>
      <c r="J46" s="6"/>
    </row>
    <row r="47" spans="1:19">
      <c r="C47" s="52" t="s">
        <v>60</v>
      </c>
      <c r="D47" s="7"/>
      <c r="E47" s="7"/>
      <c r="F47" s="6"/>
      <c r="G47" s="6"/>
      <c r="H47" s="6"/>
      <c r="I47" s="6"/>
      <c r="J47" s="6"/>
    </row>
    <row r="48" spans="1:19">
      <c r="C48" s="52" t="s">
        <v>53</v>
      </c>
      <c r="D48" s="7"/>
      <c r="E48" s="7"/>
      <c r="F48" s="6"/>
      <c r="G48" s="6"/>
      <c r="H48" s="6"/>
      <c r="I48" s="6"/>
      <c r="J48" s="6"/>
    </row>
    <row r="49" spans="3:10">
      <c r="C49" s="52" t="s">
        <v>62</v>
      </c>
      <c r="D49" s="7"/>
      <c r="E49" s="7"/>
      <c r="F49" s="6"/>
      <c r="G49" s="6"/>
      <c r="H49" s="6"/>
      <c r="I49" s="6"/>
      <c r="J49" s="6"/>
    </row>
    <row r="50" spans="3:10">
      <c r="C50" s="52" t="s">
        <v>63</v>
      </c>
    </row>
  </sheetData>
  <sheetProtection algorithmName="SHA-512" hashValue="duByhl37pv4iN0QtoTICOnF+kJQTvQfvGhwFGGBZNG+4AcYrYyXfIYtVO6EJRYMg6G0xDs7ye6GuIaciRhW8qw==" saltValue="xFfVzjSUdnBD914TPykTrQ==" spinCount="100000" sheet="1" objects="1" scenarios="1"/>
  <protectedRanges>
    <protectedRange sqref="D5:M6 O5:R6 B13:C22 E13:F22 H13:I22 K13:L22 P13:P22 P29 J31 F34 E39 I39 O39" name="範圍1"/>
  </protectedRanges>
  <mergeCells count="43">
    <mergeCell ref="B2:R2"/>
    <mergeCell ref="L23:M23"/>
    <mergeCell ref="L12:M12"/>
    <mergeCell ref="I12:J12"/>
    <mergeCell ref="F12:G12"/>
    <mergeCell ref="O5:R5"/>
    <mergeCell ref="B6:C6"/>
    <mergeCell ref="B5:C5"/>
    <mergeCell ref="D5:M5"/>
    <mergeCell ref="N12:O12"/>
    <mergeCell ref="B4:P4"/>
    <mergeCell ref="Q4:R4"/>
    <mergeCell ref="B8:N8"/>
    <mergeCell ref="O6:R6"/>
    <mergeCell ref="Q11:S11"/>
    <mergeCell ref="B11:P11"/>
    <mergeCell ref="E39:G40"/>
    <mergeCell ref="B39:D40"/>
    <mergeCell ref="I39:K40"/>
    <mergeCell ref="O39:R40"/>
    <mergeCell ref="L39:N40"/>
    <mergeCell ref="H39:H40"/>
    <mergeCell ref="F36:H36"/>
    <mergeCell ref="P29:Q29"/>
    <mergeCell ref="M29:O29"/>
    <mergeCell ref="O36:R36"/>
    <mergeCell ref="F24:G24"/>
    <mergeCell ref="F25:G25"/>
    <mergeCell ref="O24:Q24"/>
    <mergeCell ref="O25:Q25"/>
    <mergeCell ref="J24:L24"/>
    <mergeCell ref="J25:L25"/>
    <mergeCell ref="I36:L36"/>
    <mergeCell ref="M36:N36"/>
    <mergeCell ref="J34:K34"/>
    <mergeCell ref="F34:G34"/>
    <mergeCell ref="D6:M6"/>
    <mergeCell ref="C24:D25"/>
    <mergeCell ref="G31:I31"/>
    <mergeCell ref="J31:L31"/>
    <mergeCell ref="B34:E34"/>
    <mergeCell ref="B33:R33"/>
    <mergeCell ref="B31:F31"/>
  </mergeCells>
  <phoneticPr fontId="1" type="noConversion"/>
  <dataValidations xWindow="273" yWindow="558" count="8">
    <dataValidation allowBlank="1" showInputMessage="1" showErrorMessage="1" prompt="毋需填寫" sqref="D13:D22" xr:uid="{A9E02443-CF96-4314-8D93-9377AB329FCA}"/>
    <dataValidation type="textLength" operator="equal" allowBlank="1" showInputMessage="1" showErrorMessage="1" prompt="請輸入8碼數_x000a_(例如：00100100)" sqref="O5" xr:uid="{A1310770-9E8D-484A-A648-1CEAB9066CF6}">
      <formula1>8</formula1>
    </dataValidation>
    <dataValidation type="textLength" operator="equal" allowBlank="1" showInputMessage="1" showErrorMessage="1" prompt="請輸入11碼的電號_x000a_(例如：00010001001 )" sqref="E13:E22 O6:R6" xr:uid="{565DE64B-D451-41D8-BE34-073E237355EB}">
      <formula1>11</formula1>
    </dataValidation>
    <dataValidation allowBlank="1" showInputMessage="1" showErrorMessage="1" prompt="請輸入「可抵減容量」" sqref="L13:L22" xr:uid="{62EC683D-867D-44F2-AC79-FDD7F904C862}"/>
    <dataValidation allowBlank="1" showInputMessage="1" showErrorMessage="1" prompt="如果無更正且無異動，則毋須填寫。_x000a_如果有更正或異動，則請輸入更正異動後的總容量。" sqref="I13:I22" xr:uid="{1562BEAA-6E86-4748-B6E7-0B04FE87B029}"/>
    <dataValidation allowBlank="1" showInputMessage="1" showErrorMessage="1" prompt="毋須填寫" sqref="N13:N22" xr:uid="{DA42E114-1DDE-45AF-BE74-294936DDC9C6}"/>
    <dataValidation type="textLength" operator="equal" allowBlank="1" showInputMessage="1" showErrorMessage="1" sqref="F36:H36" xr:uid="{AE3F8C1F-F39F-4BE6-9F1E-A6F977F912ED}">
      <formula1>11</formula1>
    </dataValidation>
    <dataValidation allowBlank="1" showInputMessage="1" showErrorMessage="1" prompt="請填入姓名並印出後簽名或蓋章" sqref="E39:G40" xr:uid="{8E308D84-664E-4810-B8AB-F0C40ABB912F}"/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171450</xdr:rowOff>
                  </from>
                  <to>
                    <xdr:col>4</xdr:col>
                    <xdr:colOff>790575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123825</xdr:colOff>
                    <xdr:row>26</xdr:row>
                    <xdr:rowOff>180975</xdr:rowOff>
                  </from>
                  <to>
                    <xdr:col>9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 altText="陸域風力">
                <anchor moveWithCells="1">
                  <from>
                    <xdr:col>7</xdr:col>
                    <xdr:colOff>142875</xdr:colOff>
                    <xdr:row>26</xdr:row>
                    <xdr:rowOff>171450</xdr:rowOff>
                  </from>
                  <to>
                    <xdr:col>8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26</xdr:row>
                    <xdr:rowOff>161925</xdr:rowOff>
                  </from>
                  <to>
                    <xdr:col>7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142875</xdr:colOff>
                    <xdr:row>27</xdr:row>
                    <xdr:rowOff>171450</xdr:rowOff>
                  </from>
                  <to>
                    <xdr:col>7</xdr:col>
                    <xdr:colOff>752475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123825</xdr:colOff>
                    <xdr:row>27</xdr:row>
                    <xdr:rowOff>171450</xdr:rowOff>
                  </from>
                  <to>
                    <xdr:col>8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704850</xdr:colOff>
                    <xdr:row>26</xdr:row>
                    <xdr:rowOff>171450</xdr:rowOff>
                  </from>
                  <to>
                    <xdr:col>13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27</xdr:row>
                    <xdr:rowOff>180975</xdr:rowOff>
                  </from>
                  <to>
                    <xdr:col>6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180975</xdr:rowOff>
                  </from>
                  <to>
                    <xdr:col>4</xdr:col>
                    <xdr:colOff>809625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10</xdr:col>
                    <xdr:colOff>9525</xdr:colOff>
                    <xdr:row>26</xdr:row>
                    <xdr:rowOff>180975</xdr:rowOff>
                  </from>
                  <to>
                    <xdr:col>11</xdr:col>
                    <xdr:colOff>285750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8</xdr:col>
                    <xdr:colOff>495300</xdr:colOff>
                    <xdr:row>27</xdr:row>
                    <xdr:rowOff>171450</xdr:rowOff>
                  </from>
                  <to>
                    <xdr:col>9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2</xdr:col>
                    <xdr:colOff>76200</xdr:colOff>
                    <xdr:row>7</xdr:row>
                    <xdr:rowOff>180975</xdr:rowOff>
                  </from>
                  <to>
                    <xdr:col>3</xdr:col>
                    <xdr:colOff>238125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5</xdr:col>
                    <xdr:colOff>438150</xdr:colOff>
                    <xdr:row>7</xdr:row>
                    <xdr:rowOff>180975</xdr:rowOff>
                  </from>
                  <to>
                    <xdr:col>7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9</xdr:col>
                    <xdr:colOff>95250</xdr:colOff>
                    <xdr:row>7</xdr:row>
                    <xdr:rowOff>180975</xdr:rowOff>
                  </from>
                  <to>
                    <xdr:col>11</xdr:col>
                    <xdr:colOff>247650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13</xdr:col>
                    <xdr:colOff>600075</xdr:colOff>
                    <xdr:row>7</xdr:row>
                    <xdr:rowOff>180975</xdr:rowOff>
                  </from>
                  <to>
                    <xdr:col>15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73" yWindow="558" count="5">
        <x14:dataValidation type="list" allowBlank="1" showInputMessage="1" showErrorMessage="1" prompt="請輸入民國年" xr:uid="{1DFDAB49-2C95-4B36-A2E4-464686C7F74D}">
          <x14:formula1>
            <xm:f>ref!$B$2:$B$16</xm:f>
          </x14:formula1>
          <xm:sqref>B13:B22</xm:sqref>
        </x14:dataValidation>
        <x14:dataValidation type="list" allowBlank="1" showInputMessage="1" showErrorMessage="1" prompt="請以下拉選單輸入；如果有，請附上相關函文" xr:uid="{236F31BF-919B-4C97-989F-C76BD196CD92}">
          <x14:formula1>
            <xm:f>ref!$E$6:$E$9</xm:f>
          </x14:formula1>
          <xm:sqref>H13:H22</xm:sqref>
        </x14:dataValidation>
        <x14:dataValidation type="list" allowBlank="1" showInputMessage="1" showErrorMessage="1" prompt="請以下拉選單輸入；如果有，請附上相關函文" xr:uid="{3B885DB2-8169-4A5A-BA36-AE5B1E2CE3C0}">
          <x14:formula1>
            <xm:f>ref!$E$11:$E$12</xm:f>
          </x14:formula1>
          <xm:sqref>K13:K22</xm:sqref>
        </x14:dataValidation>
        <x14:dataValidation type="list" allowBlank="1" showInputMessage="1" showErrorMessage="1" prompt="請以下拉選單輸入" xr:uid="{6EE9A5EE-3E55-48A1-B357-ED007B311C56}">
          <x14:formula1>
            <xm:f>ref!$E$2:$E$4</xm:f>
          </x14:formula1>
          <xm:sqref>C13:C22</xm:sqref>
        </x14:dataValidation>
        <x14:dataValidation type="list" allowBlank="1" showInputMessage="1" showErrorMessage="1" prompt="請以下拉選單輸入" xr:uid="{15E9EC86-FE28-46C8-A687-A29A69FED1C5}">
          <x14:formula1>
            <xm:f>ref!$E$11:$E$12</xm:f>
          </x14:formula1>
          <xm:sqref>P13:P22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DB26-7FAF-49E2-9D73-614E5553C85B}">
  <dimension ref="A2:E16"/>
  <sheetViews>
    <sheetView workbookViewId="0">
      <selection activeCell="E9" sqref="E9"/>
    </sheetView>
  </sheetViews>
  <sheetFormatPr defaultRowHeight="15.75"/>
  <cols>
    <col min="4" max="4" width="10" customWidth="1"/>
    <col min="5" max="5" width="16" style="1" customWidth="1"/>
  </cols>
  <sheetData>
    <row r="2" spans="1:5">
      <c r="A2" s="129" t="s">
        <v>8</v>
      </c>
      <c r="B2">
        <v>110</v>
      </c>
      <c r="D2" s="129" t="s">
        <v>4</v>
      </c>
      <c r="E2" s="1" t="s">
        <v>1</v>
      </c>
    </row>
    <row r="3" spans="1:5">
      <c r="A3" s="129"/>
      <c r="B3">
        <v>111</v>
      </c>
      <c r="D3" s="129"/>
      <c r="E3" s="1" t="s">
        <v>2</v>
      </c>
    </row>
    <row r="4" spans="1:5">
      <c r="A4" s="129"/>
      <c r="B4">
        <v>112</v>
      </c>
      <c r="D4" s="129"/>
      <c r="E4" s="1" t="s">
        <v>3</v>
      </c>
    </row>
    <row r="5" spans="1:5">
      <c r="A5" s="129"/>
      <c r="B5">
        <v>113</v>
      </c>
    </row>
    <row r="6" spans="1:5">
      <c r="A6" s="129"/>
      <c r="B6">
        <v>114</v>
      </c>
      <c r="D6" s="129" t="s">
        <v>6</v>
      </c>
      <c r="E6" s="3" t="s">
        <v>9</v>
      </c>
    </row>
    <row r="7" spans="1:5">
      <c r="A7" s="129"/>
      <c r="B7">
        <v>115</v>
      </c>
      <c r="D7" s="129"/>
      <c r="E7" s="3" t="s">
        <v>10</v>
      </c>
    </row>
    <row r="8" spans="1:5">
      <c r="A8" s="129"/>
      <c r="B8">
        <v>116</v>
      </c>
      <c r="D8" s="129"/>
      <c r="E8" s="4" t="s">
        <v>45</v>
      </c>
    </row>
    <row r="9" spans="1:5">
      <c r="A9" s="129"/>
      <c r="B9">
        <v>117</v>
      </c>
      <c r="D9" s="129"/>
      <c r="E9" s="4" t="s">
        <v>39</v>
      </c>
    </row>
    <row r="10" spans="1:5">
      <c r="A10" s="129"/>
      <c r="B10">
        <v>118</v>
      </c>
    </row>
    <row r="11" spans="1:5">
      <c r="A11" s="129"/>
      <c r="B11">
        <v>119</v>
      </c>
      <c r="D11" s="129" t="s">
        <v>7</v>
      </c>
      <c r="E11" s="1" t="s">
        <v>38</v>
      </c>
    </row>
    <row r="12" spans="1:5">
      <c r="A12" s="129"/>
      <c r="B12">
        <v>120</v>
      </c>
      <c r="D12" s="129"/>
      <c r="E12" s="1" t="s">
        <v>39</v>
      </c>
    </row>
    <row r="13" spans="1:5">
      <c r="A13" s="129"/>
      <c r="B13">
        <v>121</v>
      </c>
    </row>
    <row r="14" spans="1:5">
      <c r="A14" s="129"/>
      <c r="B14">
        <v>122</v>
      </c>
    </row>
    <row r="15" spans="1:5">
      <c r="A15" s="129"/>
      <c r="B15">
        <v>123</v>
      </c>
    </row>
    <row r="16" spans="1:5">
      <c r="A16" s="129"/>
      <c r="B16">
        <v>124</v>
      </c>
    </row>
  </sheetData>
  <mergeCells count="4">
    <mergeCell ref="D2:D4"/>
    <mergeCell ref="A2:A16"/>
    <mergeCell ref="D6:D9"/>
    <mergeCell ref="D11:D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計畫書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yenpo.liao</dc:creator>
  <cp:lastModifiedBy>office2 研一所</cp:lastModifiedBy>
  <cp:lastPrinted>2024-11-11T04:54:59Z</cp:lastPrinted>
  <dcterms:created xsi:type="dcterms:W3CDTF">2015-06-05T18:19:34Z</dcterms:created>
  <dcterms:modified xsi:type="dcterms:W3CDTF">2025-12-26T09:33:48Z</dcterms:modified>
</cp:coreProperties>
</file>